
<file path=[Content_Types].xml><?xml version="1.0" encoding="utf-8"?>
<Types xmlns="http://schemas.openxmlformats.org/package/2006/content-types">
  <Default Extension="png" ContentType="image/png"/>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3.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C:\Users\User\Nextcloud2\12.Pastas Pessoais\Luis Cachinho\Concurso Gulbenkian\Excel_Modelo de Negócio\"/>
    </mc:Choice>
  </mc:AlternateContent>
  <xr:revisionPtr revIDLastSave="0" documentId="13_ncr:1_{88FD8B09-7336-4F42-BF9B-24CB08884268}" xr6:coauthVersionLast="36" xr6:coauthVersionMax="36" xr10:uidLastSave="{00000000-0000-0000-0000-000000000000}"/>
  <bookViews>
    <workbookView xWindow="0" yWindow="0" windowWidth="19200" windowHeight="7950" tabRatio="500" firstSheet="1" activeTab="2" xr2:uid="{00000000-000D-0000-FFFF-FFFF00000000}"/>
  </bookViews>
  <sheets>
    <sheet name="Folha de Rosto" sheetId="5" r:id="rId1"/>
    <sheet name="Instruções" sheetId="4" r:id="rId2"/>
    <sheet name="Modelo Financeiro" sheetId="1" r:id="rId3"/>
    <sheet name="Resultados Viabilidade Económic" sheetId="3" r:id="rId4"/>
    <sheet name="Base de Dados" sheetId="2" r:id="rId5"/>
  </sheets>
  <calcPr calcId="191029" iterateDelta="1E-4"/>
  <extLst>
    <ext xmlns:loext="http://schemas.libreoffice.org/" uri="{7626C862-2A13-11E5-B345-FEFF819CDC9F}">
      <loext:extCalcPr stringRefSyntax="ExcelA1"/>
    </ext>
  </extLst>
</workbook>
</file>

<file path=xl/calcChain.xml><?xml version="1.0" encoding="utf-8"?>
<calcChain xmlns="http://schemas.openxmlformats.org/spreadsheetml/2006/main">
  <c r="B28" i="3" l="1"/>
  <c r="E21" i="3"/>
  <c r="C26" i="1" l="1"/>
  <c r="X26" i="1" l="1"/>
  <c r="X27" i="1"/>
  <c r="X28" i="1"/>
  <c r="X29" i="1"/>
  <c r="X30" i="1"/>
  <c r="X31" i="1"/>
  <c r="X32" i="1"/>
  <c r="X33" i="1"/>
  <c r="X34" i="1"/>
  <c r="X35" i="1"/>
  <c r="X36" i="1"/>
  <c r="X37" i="1"/>
  <c r="X38" i="1"/>
  <c r="X39" i="1"/>
  <c r="X40" i="1"/>
  <c r="X41" i="1"/>
  <c r="X42" i="1"/>
  <c r="X43" i="1"/>
  <c r="X44" i="1"/>
  <c r="X45" i="1"/>
  <c r="X46" i="1"/>
  <c r="X47" i="1"/>
  <c r="X48" i="1"/>
  <c r="X49" i="1"/>
  <c r="X50" i="1"/>
  <c r="S25" i="1" l="1"/>
  <c r="R25" i="1"/>
  <c r="D36" i="1"/>
  <c r="C16" i="1" l="1"/>
  <c r="C21" i="1" s="1"/>
  <c r="H11" i="2" l="1"/>
  <c r="H10" i="2"/>
  <c r="H9" i="2"/>
  <c r="H8" i="2"/>
  <c r="H7" i="2"/>
  <c r="G8" i="2"/>
  <c r="G9" i="2"/>
  <c r="G10" i="2"/>
  <c r="G11" i="2"/>
  <c r="G7" i="2"/>
  <c r="F8" i="2"/>
  <c r="F9" i="2"/>
  <c r="F10" i="2"/>
  <c r="F11" i="2"/>
  <c r="F7" i="2"/>
  <c r="E8" i="2"/>
  <c r="E9" i="2"/>
  <c r="E10" i="2"/>
  <c r="E11" i="2"/>
  <c r="E7" i="2"/>
  <c r="D11" i="2" l="1"/>
  <c r="D10" i="2"/>
  <c r="D9" i="2"/>
  <c r="D8" i="2"/>
  <c r="D7" i="2"/>
  <c r="K15" i="1" l="1"/>
  <c r="W27" i="1"/>
  <c r="W28" i="1"/>
  <c r="W29" i="1"/>
  <c r="W30" i="1"/>
  <c r="W31" i="1"/>
  <c r="W32" i="1"/>
  <c r="W33" i="1"/>
  <c r="W34" i="1"/>
  <c r="W35" i="1"/>
  <c r="W36" i="1"/>
  <c r="W37" i="1"/>
  <c r="W38" i="1"/>
  <c r="W39" i="1"/>
  <c r="W40" i="1"/>
  <c r="W41" i="1"/>
  <c r="W42" i="1"/>
  <c r="W43" i="1"/>
  <c r="W44" i="1"/>
  <c r="W45" i="1"/>
  <c r="W46" i="1"/>
  <c r="W47" i="1"/>
  <c r="W48" i="1"/>
  <c r="W49" i="1"/>
  <c r="W50" i="1"/>
  <c r="W26" i="1"/>
  <c r="T38" i="1" l="1"/>
  <c r="T39" i="1"/>
  <c r="T40" i="1"/>
  <c r="T33" i="1"/>
  <c r="T34" i="1"/>
  <c r="T35" i="1"/>
  <c r="T43" i="1"/>
  <c r="T44" i="1"/>
  <c r="T45" i="1"/>
  <c r="T46" i="1"/>
  <c r="T47" i="1"/>
  <c r="T48" i="1"/>
  <c r="T41" i="1"/>
  <c r="T49" i="1"/>
  <c r="T42" i="1"/>
  <c r="T50" i="1"/>
  <c r="T36" i="1"/>
  <c r="T37" i="1"/>
  <c r="P25" i="1"/>
  <c r="K13" i="1" l="1"/>
  <c r="K6" i="1"/>
  <c r="K5" i="1"/>
  <c r="V30" i="1" l="1"/>
  <c r="V38" i="1"/>
  <c r="V46" i="1"/>
  <c r="V31" i="1"/>
  <c r="V39" i="1"/>
  <c r="V47" i="1"/>
  <c r="V32" i="1"/>
  <c r="V40" i="1"/>
  <c r="V48" i="1"/>
  <c r="V33" i="1"/>
  <c r="V41" i="1"/>
  <c r="V49" i="1"/>
  <c r="V26" i="1"/>
  <c r="V34" i="1"/>
  <c r="V42" i="1"/>
  <c r="V50" i="1"/>
  <c r="V27" i="1"/>
  <c r="V35" i="1"/>
  <c r="V43" i="1"/>
  <c r="V28" i="1"/>
  <c r="V36" i="1"/>
  <c r="V44" i="1"/>
  <c r="V29" i="1"/>
  <c r="V37" i="1"/>
  <c r="V45" i="1"/>
  <c r="U29" i="1"/>
  <c r="U37" i="1"/>
  <c r="U45" i="1"/>
  <c r="Y45" i="1" s="1"/>
  <c r="U30" i="1"/>
  <c r="U38" i="1"/>
  <c r="Y38" i="1" s="1"/>
  <c r="U46" i="1"/>
  <c r="Y46" i="1" s="1"/>
  <c r="U31" i="1"/>
  <c r="U39" i="1"/>
  <c r="Y39" i="1" s="1"/>
  <c r="U47" i="1"/>
  <c r="U32" i="1"/>
  <c r="U40" i="1"/>
  <c r="U48" i="1"/>
  <c r="Y48" i="1" s="1"/>
  <c r="U33" i="1"/>
  <c r="Y33" i="1" s="1"/>
  <c r="U41" i="1"/>
  <c r="Y41" i="1" s="1"/>
  <c r="U49" i="1"/>
  <c r="Y49" i="1" s="1"/>
  <c r="U26" i="1"/>
  <c r="U34" i="1"/>
  <c r="U42" i="1"/>
  <c r="Y42" i="1" s="1"/>
  <c r="U50" i="1"/>
  <c r="U27" i="1"/>
  <c r="U35" i="1"/>
  <c r="Y35" i="1" s="1"/>
  <c r="U43" i="1"/>
  <c r="Y43" i="1" s="1"/>
  <c r="U28" i="1"/>
  <c r="U36" i="1"/>
  <c r="Y36" i="1" s="1"/>
  <c r="U44" i="1"/>
  <c r="T26" i="1"/>
  <c r="Y26" i="1" s="1"/>
  <c r="T27" i="1"/>
  <c r="Y27" i="1" s="1"/>
  <c r="T28" i="1"/>
  <c r="T29" i="1"/>
  <c r="Y29" i="1" s="1"/>
  <c r="T30" i="1"/>
  <c r="Y30" i="1" s="1"/>
  <c r="T31" i="1"/>
  <c r="Y31" i="1" s="1"/>
  <c r="T32" i="1"/>
  <c r="Y32" i="1" s="1"/>
  <c r="D20" i="1"/>
  <c r="O25" i="1"/>
  <c r="Y28" i="1" l="1"/>
  <c r="Y40" i="1"/>
  <c r="Y37" i="1"/>
  <c r="Y50" i="1"/>
  <c r="Z50" i="1" s="1"/>
  <c r="Y44" i="1"/>
  <c r="Z44" i="1" s="1"/>
  <c r="Y34" i="1"/>
  <c r="Z34" i="1" s="1"/>
  <c r="Y47" i="1"/>
  <c r="Z47" i="1" s="1"/>
  <c r="AC41" i="1"/>
  <c r="AC47" i="1"/>
  <c r="AC50" i="1"/>
  <c r="AC39" i="1"/>
  <c r="AC27" i="1"/>
  <c r="AC34" i="1"/>
  <c r="AC35" i="1"/>
  <c r="AC31" i="1"/>
  <c r="AC38" i="1"/>
  <c r="AC49" i="1"/>
  <c r="AC46" i="1"/>
  <c r="AC29" i="1"/>
  <c r="AC48" i="1"/>
  <c r="AC45" i="1"/>
  <c r="AC28" i="1"/>
  <c r="AC33" i="1"/>
  <c r="AC40" i="1"/>
  <c r="AC30" i="1"/>
  <c r="Z26" i="1"/>
  <c r="AC26" i="1"/>
  <c r="C22" i="3" s="1"/>
  <c r="AC32" i="1"/>
  <c r="AC44" i="1"/>
  <c r="AC42" i="1"/>
  <c r="AC37" i="1"/>
  <c r="AC43" i="1"/>
  <c r="AC36" i="1"/>
  <c r="Z31" i="1"/>
  <c r="Z49" i="1"/>
  <c r="Z46" i="1"/>
  <c r="Z45" i="1"/>
  <c r="Z37" i="1"/>
  <c r="Z43" i="1"/>
  <c r="Z36" i="1"/>
  <c r="Z38" i="1"/>
  <c r="Z29" i="1"/>
  <c r="Z30" i="1"/>
  <c r="Z32" i="1"/>
  <c r="Z42" i="1"/>
  <c r="Z35" i="1"/>
  <c r="Z41" i="1"/>
  <c r="Z48" i="1"/>
  <c r="Z33" i="1"/>
  <c r="Z40" i="1"/>
  <c r="Z39" i="1"/>
  <c r="Z27" i="1"/>
  <c r="C23" i="3" l="1"/>
  <c r="Z28" i="1"/>
  <c r="C22" i="1" l="1"/>
  <c r="F24" i="3" s="1"/>
  <c r="Q25" i="1"/>
  <c r="Z25" i="1" l="1"/>
  <c r="C29" i="3" s="1"/>
  <c r="C23" i="1"/>
  <c r="D23" i="1" s="1"/>
  <c r="D21" i="1"/>
  <c r="F22" i="3" l="1"/>
  <c r="C34" i="3" s="1"/>
  <c r="F21" i="3"/>
  <c r="C32" i="3"/>
  <c r="C28" i="3"/>
  <c r="C30" i="3"/>
  <c r="C31" i="3"/>
  <c r="AA25" i="1"/>
  <c r="C24" i="3" l="1"/>
  <c r="AA26" i="1"/>
  <c r="AA27" i="1" l="1"/>
  <c r="AA28" i="1" s="1"/>
  <c r="AA29" i="1" s="1"/>
  <c r="AA30" i="1" s="1"/>
  <c r="AA31" i="1" s="1"/>
  <c r="AA32" i="1" s="1"/>
  <c r="AA33" i="1" s="1"/>
  <c r="AA34" i="1" s="1"/>
  <c r="AA35" i="1" s="1"/>
  <c r="F23" i="3"/>
  <c r="AA36" i="1" l="1"/>
  <c r="AA37" i="1" s="1"/>
  <c r="AA38" i="1" s="1"/>
  <c r="AA39" i="1" s="1"/>
  <c r="AA40" i="1" s="1"/>
  <c r="AA41" i="1" s="1"/>
  <c r="AA42" i="1" s="1"/>
  <c r="AA43" i="1" s="1"/>
  <c r="AA44" i="1" s="1"/>
  <c r="AA45" i="1" s="1"/>
  <c r="AA46" i="1" s="1"/>
  <c r="AA47" i="1" s="1"/>
  <c r="AA48" i="1" s="1"/>
  <c r="AA49" i="1" s="1"/>
  <c r="AA50" i="1" s="1"/>
  <c r="C21"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J7" authorId="0" shapeId="0" xr:uid="{83B0D03B-B3A6-4524-ABBF-45C26F031C74}">
      <text>
        <r>
          <rPr>
            <b/>
            <sz val="9"/>
            <color indexed="81"/>
            <rFont val="Tahoma"/>
            <family val="2"/>
          </rPr>
          <t>User:</t>
        </r>
        <r>
          <rPr>
            <sz val="9"/>
            <color indexed="81"/>
            <rFont val="Tahoma"/>
            <family val="2"/>
          </rPr>
          <t xml:space="preserve">
Buscar valores do excel " Modelo Energético"</t>
        </r>
      </text>
    </comment>
    <comment ref="J8" authorId="0" shapeId="0" xr:uid="{E1240F78-AE5A-48D7-84CE-647E409E1967}">
      <text>
        <r>
          <rPr>
            <b/>
            <sz val="9"/>
            <color indexed="81"/>
            <rFont val="Tahoma"/>
            <family val="2"/>
          </rPr>
          <t>User:</t>
        </r>
        <r>
          <rPr>
            <sz val="9"/>
            <color indexed="81"/>
            <rFont val="Tahoma"/>
            <family val="2"/>
          </rPr>
          <t xml:space="preserve">
Buscar valores do excel " Modelo Energético"</t>
        </r>
      </text>
    </comment>
  </commentList>
</comments>
</file>

<file path=xl/sharedStrings.xml><?xml version="1.0" encoding="utf-8"?>
<sst xmlns="http://schemas.openxmlformats.org/spreadsheetml/2006/main" count="104" uniqueCount="95">
  <si>
    <t>Quantos Membros Tem a CER?</t>
  </si>
  <si>
    <t>Custo</t>
  </si>
  <si>
    <t>Custo Anual (€)</t>
  </si>
  <si>
    <t>Operação &amp; Manutenção FV</t>
  </si>
  <si>
    <t>Custo Instalação</t>
  </si>
  <si>
    <t>Seguros</t>
  </si>
  <si>
    <t>Tenho orçamento?</t>
  </si>
  <si>
    <t>Não</t>
  </si>
  <si>
    <t>Monitorização</t>
  </si>
  <si>
    <t>Custo Instalação Fotovoltaica</t>
  </si>
  <si>
    <t>Receitas anuais</t>
  </si>
  <si>
    <t>Montante (€)</t>
  </si>
  <si>
    <t>Financiamento Fotovoltaico</t>
  </si>
  <si>
    <t>100% Financiamento Gulbenkian</t>
  </si>
  <si>
    <t xml:space="preserve">Fase Investimento </t>
  </si>
  <si>
    <t>Fase Operação</t>
  </si>
  <si>
    <t>Ano</t>
  </si>
  <si>
    <t>Investimento</t>
  </si>
  <si>
    <t>Financiamento Gulbenkian</t>
  </si>
  <si>
    <t>Investimento Próprio</t>
  </si>
  <si>
    <t>Empréstimo/Plataformas Crowdfunding</t>
  </si>
  <si>
    <t>Quota anual membros</t>
  </si>
  <si>
    <t>Operação &amp; Manutenção</t>
  </si>
  <si>
    <t>T Acesso Redes</t>
  </si>
  <si>
    <t>Pagamentos Juros</t>
  </si>
  <si>
    <t>Financiamento Próprio</t>
  </si>
  <si>
    <t>Montante Investimento Próprio</t>
  </si>
  <si>
    <t>Investimento Médio por Membro</t>
  </si>
  <si>
    <t>Montante Fundo</t>
  </si>
  <si>
    <t>Nome do Fundo</t>
  </si>
  <si>
    <t>Montante a pedir empréstimo</t>
  </si>
  <si>
    <t>Anos empréstimo</t>
  </si>
  <si>
    <t>Juros empréstimo</t>
  </si>
  <si>
    <t>Potência Instalada (kWp)</t>
  </si>
  <si>
    <t>Custo Específico (€/kWp)</t>
  </si>
  <si>
    <t>Tensão Consumidor</t>
  </si>
  <si>
    <t>Tarifa</t>
  </si>
  <si>
    <t>Período Horário</t>
  </si>
  <si>
    <t>Custo (€/kWh)</t>
  </si>
  <si>
    <t>BTN</t>
  </si>
  <si>
    <t>Simples</t>
  </si>
  <si>
    <t>Bi-Horário</t>
  </si>
  <si>
    <t>Fora de Vazio</t>
  </si>
  <si>
    <t>Vazio</t>
  </si>
  <si>
    <t>Tri-Horário</t>
  </si>
  <si>
    <t>Ponta</t>
  </si>
  <si>
    <t>Cheia</t>
  </si>
  <si>
    <t>Rúbrica</t>
  </si>
  <si>
    <t>Financiamento Total Gulbenkian</t>
  </si>
  <si>
    <t>Custos Tarifas de Acesso às Redes &lt;7anos</t>
  </si>
  <si>
    <t>Custos Tarifas de Acesso às Redes &gt;7anos</t>
  </si>
  <si>
    <t>Quota anual por membro (€) -&lt;7anos</t>
  </si>
  <si>
    <t>Total quotas anuais membros (€) - &lt;7anos</t>
  </si>
  <si>
    <t>Quota anual por membro (€) -&gt;7anos</t>
  </si>
  <si>
    <t>Total quotas anuais membros (€) - &gt;7anos</t>
  </si>
  <si>
    <t>Custos anuais Operação CER</t>
  </si>
  <si>
    <t>Fluxo de Caixa Médio</t>
  </si>
  <si>
    <t>TIR</t>
  </si>
  <si>
    <t xml:space="preserve">O projeto é viável? </t>
  </si>
  <si>
    <t>Financiamento Fundos Europeus/Nacionais/Municipais</t>
  </si>
  <si>
    <t>Fundos Europeus/Nacionais</t>
  </si>
  <si>
    <t>Custo Anual (€/kWp)</t>
  </si>
  <si>
    <t>Telha Coplanar</t>
  </si>
  <si>
    <t>Estrutura Inclinada Telhado</t>
  </si>
  <si>
    <t>Tipo de central Fotovoltaica</t>
  </si>
  <si>
    <t>Caso Não Tenha Orçamento</t>
  </si>
  <si>
    <t xml:space="preserve"> Cobertura Sanduiche </t>
  </si>
  <si>
    <t>Sim</t>
  </si>
  <si>
    <t>Caso Tenha Orçamento</t>
  </si>
  <si>
    <t>Indique o seu valor c/IVA</t>
  </si>
  <si>
    <t>Estrtura Inclinada Chão C/Ligar à Rede</t>
  </si>
  <si>
    <t>Payback (anos)</t>
  </si>
  <si>
    <t>Destino do excedente</t>
  </si>
  <si>
    <t>Financiamento cobre o custo?</t>
  </si>
  <si>
    <t>Fluxo de Caixa (Capital Próprio)</t>
  </si>
  <si>
    <t>Fluxo de Caixa Acumulado (Capital Próprio)</t>
  </si>
  <si>
    <t>Fluxo de Caixa (operação)</t>
  </si>
  <si>
    <t>Montante em falta a financiar – calculado</t>
  </si>
  <si>
    <t>Total das fontes de financiamento indicadas</t>
  </si>
  <si>
    <t xml:space="preserve">Excedente de financiamento </t>
  </si>
  <si>
    <t>Horizonte de análise (anos)</t>
  </si>
  <si>
    <t>Taxa de desconto (VAL)</t>
  </si>
  <si>
    <t>Inflação anual dos custos</t>
  </si>
  <si>
    <t>Último ano com quota e tarifa iniciais</t>
  </si>
  <si>
    <t>Saldo acumulado no horizonte (€)</t>
  </si>
  <si>
    <t>Empréstimo/Plataforma Crowdfunding</t>
  </si>
  <si>
    <t>Âmbito do Fundo</t>
  </si>
  <si>
    <t>Estrutura Inclinada Chão s/Ligar à Rede</t>
  </si>
  <si>
    <t>Sensibilidade do VAL à taxa de desconto</t>
  </si>
  <si>
    <t>VAL (€)</t>
  </si>
  <si>
    <t>Margem face à taxa base (p.p.)</t>
  </si>
  <si>
    <t>Pressupostos Fixos do programa</t>
  </si>
  <si>
    <r>
      <rPr>
        <b/>
        <sz val="16"/>
        <color theme="1"/>
        <rFont val="Calibri"/>
        <family val="2"/>
      </rPr>
      <t>1. Contexto</t>
    </r>
    <r>
      <rPr>
        <sz val="11"/>
        <color theme="1"/>
        <rFont val="Calibri"/>
        <family val="2"/>
        <charset val="1"/>
      </rPr>
      <t xml:space="preserve">
Este modelo faz parte do plano de viabilidade económica de cada Comunidade de Energia Renovável (CER) que participa no concurso Comunidades de Energia Gulbenkian, uma iniciativa da Fundação Calouste Gulbenkian em parceria com a Coopérnico. O concurso apoia projetos comunitários de energia renovável de iniciativa cidadã, em colaboração com autarquias e outros atores locais, para superar barreiras como o investimento inicial necessário e a insuficiente capacitação técnica e literacia energética das comunidades.
O concurso decorre em duas fases. Na primeira, as 20 candidaturas com melhor avaliação passam à segunda: um programa intensivo online de duas semanas (19 a 30 de outubro de 2026), no qual as comunidades desenvolvem as suas propostas. No final, são escolhidos 10 projetos finalistas, com financiamento máximo de 30 000 € cada.
Este documento é preenchido durante esse programa, depois do dimensionamento (Modelo Energético), onde já ficaram definidos a dimensão da instalação (kWp), o número de consumidores, a energia produzida e partilhada com cada membro e o impacto dessa energia na fatura de eletricidade. Esses dados são o ponto de partida deste modelo.
</t>
    </r>
    <r>
      <rPr>
        <b/>
        <sz val="16"/>
        <color theme="1"/>
        <rFont val="Calibri"/>
        <family val="2"/>
      </rPr>
      <t>2. Objetivo</t>
    </r>
    <r>
      <rPr>
        <sz val="11"/>
        <color theme="1"/>
        <rFont val="Calibri"/>
        <family val="2"/>
        <charset val="1"/>
      </rPr>
      <t xml:space="preserve">
Ensinar cada comunidade a elaborar um plano de viabilidade económica e fornecer uma base objetiva para a decisão sobre os 10 projetos que receberão financiamento. O modelo responde a quatro perguntas: quanto custa a instalação, como vai ser financiada, se as quotas dos membros cobrem os custos de funcionamento (e a prestação do empréstimo, se existir), e como o projeto mantém a sua sustentabilidade na fase de operação, ao longo do horizonte de análise.
O modelo avalia a CER como entidade e só a dimensão económica do projeto. A poupança de cada membro na fatura calcula-se no Modelo Energético e não entra aqui. Os restantes objetivos do concurso (governação participativa, inclusão de cidadãos economicamente vulneráveis, participação de comunidades rurais, representatividade na liderança, envolvimento d
as juntas de freguesia e das estruturas locais) não são medidos aqui, mas devem estar refletidos na candidatura.
</t>
    </r>
    <r>
      <rPr>
        <b/>
        <sz val="16"/>
        <color theme="1"/>
        <rFont val="Calibri"/>
        <family val="2"/>
      </rPr>
      <t>3. O que têm de preencher</t>
    </r>
    <r>
      <rPr>
        <sz val="11"/>
        <color theme="1"/>
        <rFont val="Calibri"/>
        <family val="2"/>
        <charset val="1"/>
      </rPr>
      <t xml:space="preserve">
Só devem escrever nas células amarelas. Tudo o resto é calculado ou protegido. Sigam a ordem da folha “Modelo Financeiro”:
- Dados do dimensionamento: número de membros (C4) e potência instalada em kWp (C6).
- Custo da instalação: C8 (“Tenho orçamento?”).
- Financiamento: a partir da linha 20.
- Receitas e custos anuais: coluna K.
- Pressupostos de análise: K17 a K20.
</t>
    </r>
    <r>
      <rPr>
        <b/>
        <sz val="16"/>
        <color theme="1"/>
        <rFont val="Calibri"/>
        <family val="2"/>
      </rPr>
      <t>4. Instruções célula a célula</t>
    </r>
    <r>
      <rPr>
        <sz val="11"/>
        <color theme="1"/>
        <rFont val="Calibri"/>
        <family val="2"/>
        <charset val="1"/>
      </rPr>
      <t xml:space="preserve">
</t>
    </r>
    <r>
      <rPr>
        <b/>
        <sz val="14"/>
        <color theme="1"/>
        <rFont val="Calibri"/>
        <family val="2"/>
      </rPr>
      <t>Custo da instalação (C8, C11, C12, C15, C16)</t>
    </r>
    <r>
      <rPr>
        <sz val="11"/>
        <color theme="1"/>
        <rFont val="Calibri"/>
        <family val="2"/>
        <charset val="1"/>
      </rPr>
      <t xml:space="preserve">
-C8: “Tenho orçamento?” Escolham Sim ou Não.
- Se Sim: C11 (tipo de central) e C12 (valor do orçamento com IVA). Se tiverem mais de um orçamento, usem o escolhido.
- Se Não: C15 (tipo de central). O custo é calculado automaticamente com a potência de C6 e os custos de referência por kWp da folha “Base de Dados”.
- C16 mostra o custo final (não editar).
- Tipos de central: Telha Coplanar, Cobertura Sanduíche, Estrutura Inclinada Chão (com ou sem ligação à rede) e Estrutura Inclinada Telhado.
</t>
    </r>
    <r>
      <rPr>
        <b/>
        <sz val="14"/>
        <color theme="1"/>
        <rFont val="Calibri"/>
        <family val="2"/>
      </rPr>
      <t>Financiamento (C20 a C38)</t>
    </r>
    <r>
      <rPr>
        <sz val="11"/>
        <color theme="1"/>
        <rFont val="Calibri"/>
        <family val="2"/>
        <charset val="1"/>
      </rPr>
      <t xml:space="preserve">
- C20: “100% Financiamento Gulbenkian”. Se Sim, não preencham mais nada no financiamento e deixem as secções seguintes em branco. Só se aplica se o custo da instalação não ultrapassar o apoio máximo de 30 000 €. Se Não, C21 calcula o montante em falta (custo menos o apoio da Gulbenkian).
- Financiamento próprio: C27 (investimento médio por membro). C26 calcula o total.
- Fundos europeus, nacionais ou municipais: C30 (montante), C31 (âmbito) e C32 (nome do fundo).
- Empréstimo ou crowdfunding: C36 (montante), C37 (anos) e C38 (taxa de juro anual).
- Podem combinar fontes. C22 soma-as, e a mensagem ao lado de C21 diz se cobrem o montante em falta.
- Se o total ultrapassar o necessário, C23 mostra o excedente e C24 deve explicar o seu destino (por exemplo, reserva para despesas futuras ou redução de quotas).
</t>
    </r>
    <r>
      <rPr>
        <b/>
        <sz val="14"/>
        <color theme="1"/>
        <rFont val="Calibri"/>
        <family val="2"/>
      </rPr>
      <t>Receitas e custos anuais (coluna K)</t>
    </r>
    <r>
      <rPr>
        <sz val="11"/>
        <color theme="1"/>
        <rFont val="Calibri"/>
        <family val="2"/>
        <charset val="1"/>
      </rPr>
      <t xml:space="preserve">
- K12 e K14: quota anual por membro até ao ano 7 e depois do ano 7. K13 e K15 calculam o total.
- K5 e K6 (operação e manutenção, seguros) calculam-se a partir da potência.
- K7 e K8 (tarifas de acesso às redes, até e depois do ano 7) devem ser copiados do Modelo Energético.
</t>
    </r>
    <r>
      <rPr>
        <b/>
        <sz val="14"/>
        <color theme="1"/>
        <rFont val="Calibri"/>
        <family val="2"/>
      </rPr>
      <t>Pressupostos de análise (K17 a K20)</t>
    </r>
    <r>
      <rPr>
        <sz val="11"/>
        <color theme="1"/>
        <rFont val="Calibri"/>
        <family val="2"/>
        <charset val="1"/>
      </rPr>
      <t xml:space="preserve">
- K17: horizonte de análise (máximo 10 anos).
- K18: taxa de desconto.
- K19: inflação anual dos custos.
-K20: último ano em que se aplicam as quotas e tarifas iniciais.</t>
    </r>
  </si>
  <si>
    <t>Concurso Comunidades de Energia Gulbenkian
Bootcamp Estudo de Viabilidade Económica
Excel Modelo de Negócios</t>
  </si>
  <si>
    <t>Custos Ligação à Rede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</si>
</sst>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0\ &quot;€&quot;;[Red]\-#,##0\ &quot;€&quot;"/>
    <numFmt numFmtId="8" formatCode="#,##0.00\ &quot;€&quot;;[Red]\-#,##0.00\ &quot;€&quot;"/>
    <numFmt numFmtId="164" formatCode="[Magenta][=1]&quot;Montantes diferentes, por favor verificar!!&quot;;[&lt;0]General;;"/>
    <numFmt numFmtId="165" formatCode="#,##0.00\ &quot;€&quot;"/>
    <numFmt numFmtId="166" formatCode="0.0%"/>
    <numFmt numFmtId="167" formatCode="#,##0\ &quot;€&quot;"/>
  </numFmts>
  <fonts count="18" x14ac:knownFonts="1">
    <font>
      <sz val="11"/>
      <color theme="1"/>
      <name val="Calibri"/>
      <family val="2"/>
      <charset val="1"/>
    </font>
    <font>
      <b/>
      <sz val="11"/>
      <name val="Cambria"/>
      <family val="1"/>
    </font>
    <font>
      <b/>
      <sz val="11"/>
      <color theme="1"/>
      <name val="Calibri"/>
      <family val="2"/>
    </font>
    <font>
      <sz val="11"/>
      <color theme="1"/>
      <name val="Calibri"/>
      <family val="2"/>
      <charset val="1"/>
    </font>
    <font>
      <b/>
      <sz val="11"/>
      <name val="Calibri"/>
      <family val="2"/>
    </font>
    <font>
      <sz val="9"/>
      <color indexed="81"/>
      <name val="Tahoma"/>
      <family val="2"/>
    </font>
    <font>
      <b/>
      <sz val="9"/>
      <color indexed="81"/>
      <name val="Tahoma"/>
      <family val="2"/>
    </font>
    <font>
      <b/>
      <sz val="12"/>
      <name val="Calibri"/>
      <family val="2"/>
    </font>
    <font>
      <b/>
      <sz val="12"/>
      <color theme="1"/>
      <name val="Calibri"/>
      <family val="2"/>
    </font>
    <font>
      <b/>
      <sz val="24"/>
      <color theme="1"/>
      <name val="Calibri"/>
      <family val="2"/>
    </font>
    <font>
      <b/>
      <sz val="12"/>
      <name val="Cambria"/>
      <family val="1"/>
    </font>
    <font>
      <b/>
      <sz val="12"/>
      <color theme="1"/>
      <name val="Cambria"/>
      <family val="1"/>
      <scheme val="major"/>
    </font>
    <font>
      <sz val="12"/>
      <color theme="1"/>
      <name val="Calibri"/>
      <family val="2"/>
      <charset val="1"/>
    </font>
    <font>
      <b/>
      <sz val="16"/>
      <color theme="1"/>
      <name val="Calibri"/>
      <family val="2"/>
    </font>
    <font>
      <sz val="11"/>
      <color theme="1"/>
      <name val="Calibri"/>
      <family val="2"/>
    </font>
    <font>
      <b/>
      <sz val="14"/>
      <color theme="1"/>
      <name val="Calibri"/>
      <family val="2"/>
    </font>
    <font>
      <sz val="11"/>
      <name val="Calibri"/>
      <family val="2"/>
      <charset val="1"/>
    </font>
    <font>
      <b/>
      <sz val="22"/>
      <name val="Calibri"/>
      <family val="2"/>
    </font>
  </fonts>
  <fills count="6">
    <fill>
      <patternFill patternType="none"/>
    </fill>
    <fill>
      <patternFill patternType="gray125"/>
    </fill>
    <fill>
      <patternFill patternType="solid">
        <fgColor rgb="FFFFC000"/>
        <bgColor indexed="64"/>
      </patternFill>
    </fill>
    <fill>
      <patternFill patternType="solid">
        <fgColor rgb="FFFFFF00"/>
        <bgColor indexed="64"/>
      </patternFill>
    </fill>
    <fill>
      <patternFill patternType="solid">
        <fgColor theme="0" tint="-0.34998626667073579"/>
        <bgColor indexed="64"/>
      </patternFill>
    </fill>
    <fill>
      <patternFill patternType="solid">
        <fgColor theme="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xf numFmtId="9" fontId="3" fillId="0" borderId="0" applyFont="0" applyFill="0" applyBorder="0" applyAlignment="0" applyProtection="0"/>
  </cellStyleXfs>
  <cellXfs count="72">
    <xf numFmtId="0" fontId="0" fillId="0" borderId="0" xfId="0"/>
    <xf numFmtId="0" fontId="2" fillId="2" borderId="1" xfId="0" applyFont="1" applyFill="1" applyBorder="1"/>
    <xf numFmtId="0" fontId="0" fillId="0" borderId="1" xfId="0" applyBorder="1"/>
    <xf numFmtId="0" fontId="2" fillId="0" borderId="1" xfId="0" applyFont="1" applyBorder="1"/>
    <xf numFmtId="167" fontId="0" fillId="0" borderId="1" xfId="0" applyNumberFormat="1" applyBorder="1"/>
    <xf numFmtId="167" fontId="0" fillId="0" borderId="0" xfId="0" applyNumberFormat="1"/>
    <xf numFmtId="0" fontId="2" fillId="0" borderId="1" xfId="0" applyFont="1" applyFill="1" applyBorder="1"/>
    <xf numFmtId="1" fontId="0" fillId="0" borderId="0" xfId="0" applyNumberFormat="1"/>
    <xf numFmtId="0" fontId="4" fillId="2" borderId="1" xfId="0" applyFont="1" applyFill="1" applyBorder="1"/>
    <xf numFmtId="1" fontId="0" fillId="0" borderId="1" xfId="0" applyNumberFormat="1" applyBorder="1"/>
    <xf numFmtId="0" fontId="0" fillId="4" borderId="0" xfId="0" applyFill="1"/>
    <xf numFmtId="0" fontId="7" fillId="2" borderId="1" xfId="0" applyFont="1" applyFill="1" applyBorder="1" applyAlignment="1">
      <alignment horizontal="left"/>
    </xf>
    <xf numFmtId="0" fontId="8" fillId="2" borderId="1" xfId="0" applyFont="1" applyFill="1" applyBorder="1"/>
    <xf numFmtId="0" fontId="2" fillId="2" borderId="1" xfId="0" applyFont="1" applyFill="1" applyBorder="1" applyAlignment="1">
      <alignment wrapText="1"/>
    </xf>
    <xf numFmtId="0" fontId="0" fillId="5" borderId="1" xfId="0" applyFill="1" applyBorder="1"/>
    <xf numFmtId="167" fontId="0" fillId="5" borderId="1" xfId="0" applyNumberFormat="1" applyFill="1" applyBorder="1"/>
    <xf numFmtId="6" fontId="0" fillId="5" borderId="1" xfId="0" applyNumberFormat="1" applyFill="1" applyBorder="1"/>
    <xf numFmtId="167" fontId="0" fillId="5" borderId="4" xfId="0" applyNumberFormat="1" applyFill="1" applyBorder="1" applyAlignment="1">
      <alignment vertical="center" wrapText="1"/>
    </xf>
    <xf numFmtId="167" fontId="0" fillId="5" borderId="0" xfId="0" applyNumberFormat="1" applyFill="1"/>
    <xf numFmtId="0" fontId="0" fillId="4" borderId="0" xfId="0" applyFill="1" applyAlignment="1">
      <alignment horizontal="left"/>
    </xf>
    <xf numFmtId="0" fontId="0" fillId="4" borderId="1" xfId="0" applyFill="1" applyBorder="1" applyAlignment="1">
      <alignment horizontal="left"/>
    </xf>
    <xf numFmtId="0" fontId="2" fillId="4" borderId="0" xfId="0" applyFont="1" applyFill="1" applyBorder="1"/>
    <xf numFmtId="167" fontId="0" fillId="4" borderId="0" xfId="0" applyNumberFormat="1" applyFill="1" applyBorder="1"/>
    <xf numFmtId="0" fontId="2" fillId="5" borderId="1" xfId="0" applyFont="1" applyFill="1" applyBorder="1"/>
    <xf numFmtId="0" fontId="4" fillId="5" borderId="1" xfId="0" applyFont="1" applyFill="1" applyBorder="1"/>
    <xf numFmtId="6" fontId="0" fillId="5" borderId="1" xfId="0" applyNumberFormat="1" applyFill="1" applyBorder="1" applyAlignment="1">
      <alignment horizontal="left"/>
    </xf>
    <xf numFmtId="165" fontId="0" fillId="5" borderId="1" xfId="0" applyNumberFormat="1" applyFill="1" applyBorder="1" applyAlignment="1">
      <alignment horizontal="left"/>
    </xf>
    <xf numFmtId="0" fontId="0" fillId="5" borderId="1" xfId="0" applyFill="1" applyBorder="1" applyAlignment="1">
      <alignment horizontal="left"/>
    </xf>
    <xf numFmtId="8" fontId="0" fillId="5" borderId="1" xfId="0" applyNumberFormat="1" applyFill="1" applyBorder="1" applyAlignment="1">
      <alignment horizontal="left"/>
    </xf>
    <xf numFmtId="0" fontId="8" fillId="0" borderId="1" xfId="0" applyFont="1" applyFill="1" applyBorder="1"/>
    <xf numFmtId="0" fontId="8" fillId="0" borderId="1" xfId="0" applyFont="1" applyBorder="1"/>
    <xf numFmtId="0" fontId="1" fillId="4" borderId="0" xfId="0" applyFont="1" applyFill="1" applyBorder="1" applyAlignment="1">
      <alignment vertical="center" wrapText="1"/>
    </xf>
    <xf numFmtId="0" fontId="10" fillId="4" borderId="0" xfId="0" applyFont="1" applyFill="1" applyBorder="1" applyAlignment="1">
      <alignment vertical="center" wrapText="1"/>
    </xf>
    <xf numFmtId="167" fontId="11" fillId="4" borderId="0" xfId="0" applyNumberFormat="1" applyFont="1" applyFill="1" applyAlignment="1">
      <alignment horizontal="left" vertical="center" wrapText="1"/>
    </xf>
    <xf numFmtId="0" fontId="0" fillId="4" borderId="0" xfId="0" applyFill="1" applyBorder="1" applyAlignment="1">
      <alignment horizontal="center" wrapText="1"/>
    </xf>
    <xf numFmtId="164" fontId="1" fillId="4" borderId="0" xfId="0" applyNumberFormat="1" applyFont="1" applyFill="1" applyBorder="1" applyAlignment="1">
      <alignment vertical="center" wrapText="1"/>
    </xf>
    <xf numFmtId="10" fontId="0" fillId="0" borderId="1" xfId="0" applyNumberFormat="1" applyFill="1" applyBorder="1"/>
    <xf numFmtId="9" fontId="0" fillId="0" borderId="1" xfId="0" applyNumberFormat="1" applyFill="1" applyBorder="1"/>
    <xf numFmtId="0" fontId="2" fillId="2" borderId="0" xfId="0" applyFont="1" applyFill="1"/>
    <xf numFmtId="167" fontId="0" fillId="0" borderId="1" xfId="0" applyNumberFormat="1" applyFill="1" applyBorder="1"/>
    <xf numFmtId="10" fontId="0" fillId="5" borderId="1" xfId="1" applyNumberFormat="1" applyFont="1" applyFill="1" applyBorder="1"/>
    <xf numFmtId="10" fontId="0" fillId="5" borderId="1" xfId="0" applyNumberFormat="1" applyFill="1" applyBorder="1" applyAlignment="1">
      <alignment horizontal="left"/>
    </xf>
    <xf numFmtId="0" fontId="0" fillId="0" borderId="1" xfId="0" applyFill="1" applyBorder="1"/>
    <xf numFmtId="0" fontId="12" fillId="3" borderId="1" xfId="0" applyFont="1" applyFill="1" applyBorder="1" applyAlignment="1" applyProtection="1">
      <alignment horizontal="left"/>
      <protection locked="0"/>
    </xf>
    <xf numFmtId="0" fontId="0" fillId="3" borderId="1" xfId="0" applyFill="1" applyBorder="1" applyProtection="1">
      <protection locked="0"/>
    </xf>
    <xf numFmtId="165" fontId="0" fillId="3" borderId="1" xfId="0" applyNumberFormat="1" applyFill="1" applyBorder="1" applyProtection="1">
      <protection locked="0"/>
    </xf>
    <xf numFmtId="0" fontId="2" fillId="3" borderId="2" xfId="0" applyFont="1" applyFill="1" applyBorder="1" applyProtection="1">
      <protection locked="0"/>
    </xf>
    <xf numFmtId="167" fontId="0" fillId="3" borderId="1" xfId="0" applyNumberFormat="1" applyFill="1" applyBorder="1" applyProtection="1">
      <protection locked="0"/>
    </xf>
    <xf numFmtId="166" fontId="0" fillId="3" borderId="1" xfId="1" applyNumberFormat="1" applyFont="1" applyFill="1" applyBorder="1" applyProtection="1">
      <protection locked="0"/>
    </xf>
    <xf numFmtId="0" fontId="4" fillId="2" borderId="3" xfId="0" applyFont="1" applyFill="1" applyBorder="1"/>
    <xf numFmtId="0" fontId="17" fillId="5" borderId="6" xfId="0" applyFont="1" applyFill="1" applyBorder="1" applyAlignment="1">
      <alignment horizontal="center" vertical="center" wrapText="1"/>
    </xf>
    <xf numFmtId="0" fontId="16" fillId="5" borderId="7" xfId="0" applyFont="1" applyFill="1" applyBorder="1" applyAlignment="1">
      <alignment horizontal="center" vertical="center"/>
    </xf>
    <xf numFmtId="0" fontId="16" fillId="5" borderId="8" xfId="0" applyFont="1" applyFill="1" applyBorder="1" applyAlignment="1">
      <alignment horizontal="center" vertical="center"/>
    </xf>
    <xf numFmtId="0" fontId="16" fillId="5" borderId="9" xfId="0" applyFont="1" applyFill="1" applyBorder="1" applyAlignment="1">
      <alignment horizontal="center" vertical="center"/>
    </xf>
    <xf numFmtId="0" fontId="16" fillId="5" borderId="0" xfId="0" applyFont="1" applyFill="1" applyBorder="1" applyAlignment="1">
      <alignment horizontal="center" vertical="center"/>
    </xf>
    <xf numFmtId="0" fontId="16" fillId="5" borderId="10" xfId="0" applyFont="1" applyFill="1" applyBorder="1" applyAlignment="1">
      <alignment horizontal="center" vertical="center"/>
    </xf>
    <xf numFmtId="0" fontId="16" fillId="5" borderId="11" xfId="0" applyFont="1" applyFill="1" applyBorder="1" applyAlignment="1">
      <alignment horizontal="center" vertical="center"/>
    </xf>
    <xf numFmtId="0" fontId="16" fillId="5" borderId="12" xfId="0" applyFont="1" applyFill="1" applyBorder="1" applyAlignment="1">
      <alignment horizontal="center" vertical="center"/>
    </xf>
    <xf numFmtId="0" fontId="16" fillId="5" borderId="13" xfId="0" applyFont="1" applyFill="1" applyBorder="1" applyAlignment="1">
      <alignment horizontal="center" vertical="center"/>
    </xf>
    <xf numFmtId="0" fontId="14" fillId="5" borderId="7" xfId="0" applyFont="1" applyFill="1" applyBorder="1" applyAlignment="1">
      <alignment horizontal="left" vertical="top" wrapText="1"/>
    </xf>
    <xf numFmtId="0" fontId="14" fillId="5" borderId="0" xfId="0" applyFont="1" applyFill="1" applyBorder="1" applyAlignment="1">
      <alignment horizontal="left" vertical="top" wrapText="1"/>
    </xf>
    <xf numFmtId="0" fontId="2" fillId="2" borderId="0" xfId="0" applyFont="1" applyFill="1" applyAlignment="1">
      <alignment horizontal="center"/>
    </xf>
    <xf numFmtId="0" fontId="2" fillId="2" borderId="1" xfId="0" applyFont="1" applyFill="1" applyBorder="1" applyAlignment="1">
      <alignment horizontal="center"/>
    </xf>
    <xf numFmtId="0" fontId="1" fillId="0" borderId="0" xfId="0" applyFont="1" applyBorder="1" applyAlignment="1">
      <alignment vertical="center" wrapText="1"/>
    </xf>
    <xf numFmtId="0" fontId="10" fillId="0" borderId="0" xfId="0" applyFont="1" applyBorder="1" applyAlignment="1">
      <alignment vertical="center" wrapText="1"/>
    </xf>
    <xf numFmtId="164" fontId="1" fillId="4" borderId="0" xfId="0" applyNumberFormat="1" applyFont="1" applyFill="1" applyBorder="1" applyAlignment="1">
      <alignment vertical="center" wrapText="1"/>
    </xf>
    <xf numFmtId="164" fontId="1" fillId="0" borderId="0" xfId="0" applyNumberFormat="1" applyFont="1" applyBorder="1" applyAlignment="1">
      <alignment vertical="center" wrapText="1"/>
    </xf>
    <xf numFmtId="0" fontId="9" fillId="2" borderId="1" xfId="0" applyFont="1" applyFill="1" applyBorder="1" applyAlignment="1">
      <alignment horizontal="center"/>
    </xf>
    <xf numFmtId="167" fontId="11" fillId="0" borderId="3" xfId="0" applyNumberFormat="1" applyFont="1" applyBorder="1" applyAlignment="1">
      <alignment horizontal="left" vertical="center" wrapText="1"/>
    </xf>
    <xf numFmtId="167" fontId="11" fillId="0" borderId="0" xfId="0" applyNumberFormat="1" applyFont="1" applyAlignment="1">
      <alignment horizontal="left" vertical="center" wrapText="1"/>
    </xf>
    <xf numFmtId="0" fontId="0" fillId="3" borderId="1" xfId="0" applyFill="1" applyBorder="1" applyAlignment="1" applyProtection="1">
      <alignment horizontal="center" wrapText="1"/>
      <protection locked="0"/>
    </xf>
    <xf numFmtId="0" fontId="2" fillId="2" borderId="5" xfId="0" applyFont="1" applyFill="1" applyBorder="1" applyAlignment="1">
      <alignment horizontal="left"/>
    </xf>
  </cellXfs>
  <cellStyles count="2">
    <cellStyle name="Normal" xfId="0" builtinId="0"/>
    <cellStyle name="Percentagem"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PT"/>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pt-PT"/>
              <a:t>Evolução Fluxos de Caixa</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pt-PT"/>
        </a:p>
      </c:txPr>
    </c:title>
    <c:autoTitleDeleted val="0"/>
    <c:plotArea>
      <c:layout/>
      <c:barChart>
        <c:barDir val="col"/>
        <c:grouping val="clustered"/>
        <c:varyColors val="0"/>
        <c:ser>
          <c:idx val="0"/>
          <c:order val="0"/>
          <c:spPr>
            <a:solidFill>
              <a:schemeClr val="accent1"/>
            </a:solidFill>
            <a:ln>
              <a:noFill/>
            </a:ln>
            <a:effectLst/>
          </c:spPr>
          <c:invertIfNegative val="0"/>
          <c:cat>
            <c:numRef>
              <c:f>'Modelo Financeiro'!$N$25:$N$50</c:f>
              <c:numCache>
                <c:formatCode>General</c:formatCode>
                <c:ptCount val="26"/>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numCache>
            </c:numRef>
          </c:cat>
          <c:val>
            <c:numRef>
              <c:f>'Modelo Financeiro'!#REF!</c:f>
              <c:numCache>
                <c:formatCode>General</c:formatCode>
                <c:ptCount val="1"/>
                <c:pt idx="0">
                  <c:v>1</c:v>
                </c:pt>
              </c:numCache>
            </c:numRef>
          </c:val>
          <c:extLst>
            <c:ext xmlns:c16="http://schemas.microsoft.com/office/drawing/2014/chart" uri="{C3380CC4-5D6E-409C-BE32-E72D297353CC}">
              <c16:uniqueId val="{00000000-778C-498D-B335-1D7CF6CDBC2F}"/>
            </c:ext>
          </c:extLst>
        </c:ser>
        <c:dLbls>
          <c:showLegendKey val="0"/>
          <c:showVal val="0"/>
          <c:showCatName val="0"/>
          <c:showSerName val="0"/>
          <c:showPercent val="0"/>
          <c:showBubbleSize val="0"/>
        </c:dLbls>
        <c:gapWidth val="219"/>
        <c:overlap val="-27"/>
        <c:axId val="467549104"/>
        <c:axId val="463665888"/>
      </c:barChart>
      <c:catAx>
        <c:axId val="467549104"/>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pt-PT"/>
                  <a:t>Anos de Projeto</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pt-PT"/>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pt-PT"/>
          </a:p>
        </c:txPr>
        <c:crossAx val="463665888"/>
        <c:crosses val="autoZero"/>
        <c:auto val="1"/>
        <c:lblAlgn val="ctr"/>
        <c:lblOffset val="100"/>
        <c:noMultiLvlLbl val="0"/>
      </c:catAx>
      <c:valAx>
        <c:axId val="463665888"/>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pt-PT"/>
                  <a:t>Fluxos de Caixa Acumulado</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pt-PT"/>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pt-PT"/>
          </a:p>
        </c:txPr>
        <c:crossAx val="467549104"/>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pt-PT"/>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PT"/>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pt-PT"/>
              <a:t>Evolução Fluxos de Caixa</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pt-PT"/>
        </a:p>
      </c:txPr>
    </c:title>
    <c:autoTitleDeleted val="0"/>
    <c:plotArea>
      <c:layout/>
      <c:barChart>
        <c:barDir val="col"/>
        <c:grouping val="clustered"/>
        <c:varyColors val="0"/>
        <c:ser>
          <c:idx val="0"/>
          <c:order val="0"/>
          <c:spPr>
            <a:solidFill>
              <a:schemeClr val="accent1"/>
            </a:solidFill>
            <a:ln>
              <a:noFill/>
            </a:ln>
            <a:effectLst/>
          </c:spPr>
          <c:invertIfNegative val="0"/>
          <c:cat>
            <c:numRef>
              <c:f>'Modelo Financeiro'!$N$25:$N$50</c:f>
              <c:numCache>
                <c:formatCode>General</c:formatCode>
                <c:ptCount val="26"/>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numCache>
            </c:numRef>
          </c:cat>
          <c:val>
            <c:numRef>
              <c:f>'Modelo Financeiro'!$AA$25:$AA$50</c:f>
              <c:numCache>
                <c:formatCode>#\ ##0\ "€"</c:formatCode>
                <c:ptCount val="26"/>
                <c:pt idx="0">
                  <c:v>0</c:v>
                </c:pt>
                <c:pt idx="1">
                  <c:v>137.4</c:v>
                </c:pt>
                <c:pt idx="2">
                  <c:v>268.42500000000007</c:v>
                </c:pt>
                <c:pt idx="3">
                  <c:v>392.97937500000023</c:v>
                </c:pt>
                <c:pt idx="4">
                  <c:v>510.9660656250004</c:v>
                </c:pt>
                <c:pt idx="5">
                  <c:v>622.28655660937568</c:v>
                </c:pt>
                <c:pt idx="6">
                  <c:v>726.84085495851662</c:v>
                </c:pt>
                <c:pt idx="7">
                  <c:v>824.52746778289475</c:v>
                </c:pt>
                <c:pt idx="8">
                  <c:v>1497.4333797996387</c:v>
                </c:pt>
                <c:pt idx="9">
                  <c:v>2163.2640304966339</c:v>
                </c:pt>
                <c:pt idx="10">
                  <c:v>2821.913290954084</c:v>
                </c:pt>
                <c:pt idx="11">
                  <c:v>3473.2734403183958</c:v>
                </c:pt>
                <c:pt idx="12">
                  <c:v>4117.2351419231727</c:v>
                </c:pt>
                <c:pt idx="13">
                  <c:v>4753.6874190520211</c:v>
                </c:pt>
                <c:pt idx="14">
                  <c:v>5382.5176303378021</c:v>
                </c:pt>
                <c:pt idx="15">
                  <c:v>6003.6114447928703</c:v>
                </c:pt>
                <c:pt idx="16">
                  <c:v>6616.8528164647641</c:v>
                </c:pt>
                <c:pt idx="17">
                  <c:v>7222.123958711737</c:v>
                </c:pt>
                <c:pt idx="18">
                  <c:v>7819.3053180924144</c:v>
                </c:pt>
                <c:pt idx="19">
                  <c:v>8408.275547863801</c:v>
                </c:pt>
                <c:pt idx="20">
                  <c:v>8988.9114810817591</c:v>
                </c:pt>
                <c:pt idx="21">
                  <c:v>9561.0881032979869</c:v>
                </c:pt>
                <c:pt idx="22">
                  <c:v>10124.678524847459</c:v>
                </c:pt>
                <c:pt idx="23">
                  <c:v>10679.553952720173</c:v>
                </c:pt>
                <c:pt idx="24">
                  <c:v>11225.583662010977</c:v>
                </c:pt>
                <c:pt idx="25">
                  <c:v>11762.634966941143</c:v>
                </c:pt>
              </c:numCache>
            </c:numRef>
          </c:val>
          <c:extLst>
            <c:ext xmlns:c16="http://schemas.microsoft.com/office/drawing/2014/chart" uri="{C3380CC4-5D6E-409C-BE32-E72D297353CC}">
              <c16:uniqueId val="{00000000-EE1E-4692-9481-DDE8B388A1FA}"/>
            </c:ext>
          </c:extLst>
        </c:ser>
        <c:dLbls>
          <c:showLegendKey val="0"/>
          <c:showVal val="0"/>
          <c:showCatName val="0"/>
          <c:showSerName val="0"/>
          <c:showPercent val="0"/>
          <c:showBubbleSize val="0"/>
        </c:dLbls>
        <c:gapWidth val="219"/>
        <c:overlap val="-27"/>
        <c:axId val="467549104"/>
        <c:axId val="463665888"/>
      </c:barChart>
      <c:catAx>
        <c:axId val="467549104"/>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pt-PT"/>
                  <a:t>Anos de Projeto</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pt-PT"/>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pt-PT"/>
          </a:p>
        </c:txPr>
        <c:crossAx val="463665888"/>
        <c:crosses val="autoZero"/>
        <c:auto val="1"/>
        <c:lblAlgn val="ctr"/>
        <c:lblOffset val="100"/>
        <c:noMultiLvlLbl val="0"/>
      </c:catAx>
      <c:valAx>
        <c:axId val="463665888"/>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pt-PT"/>
                  <a:t>Fluxos de Caixa Acumulado</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pt-PT"/>
            </a:p>
          </c:txPr>
        </c:title>
        <c:numFmt formatCode="#\ ##0\ &quot;€&quot;"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pt-PT"/>
          </a:p>
        </c:txPr>
        <c:crossAx val="467549104"/>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pt-PT"/>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editAs="oneCell">
    <xdr:from>
      <xdr:col>5</xdr:col>
      <xdr:colOff>152400</xdr:colOff>
      <xdr:row>9</xdr:row>
      <xdr:rowOff>63500</xdr:rowOff>
    </xdr:from>
    <xdr:to>
      <xdr:col>12</xdr:col>
      <xdr:colOff>165100</xdr:colOff>
      <xdr:row>16</xdr:row>
      <xdr:rowOff>116966</xdr:rowOff>
    </xdr:to>
    <xdr:pic>
      <xdr:nvPicPr>
        <xdr:cNvPr id="2" name="Imagem 1" descr="APDSI divulga Fundo de Emergência COVID-19 promovido pela Gulbenkian – APDSI">
          <a:extLst>
            <a:ext uri="{FF2B5EF4-FFF2-40B4-BE49-F238E27FC236}">
              <a16:creationId xmlns:a16="http://schemas.microsoft.com/office/drawing/2014/main" id="{1FB0A31B-507F-4D1D-A8A1-717B1FE4A0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0400" y="1727200"/>
          <a:ext cx="4279900" cy="13425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177800</xdr:colOff>
      <xdr:row>4</xdr:row>
      <xdr:rowOff>146050</xdr:rowOff>
    </xdr:from>
    <xdr:to>
      <xdr:col>17</xdr:col>
      <xdr:colOff>495300</xdr:colOff>
      <xdr:row>19</xdr:row>
      <xdr:rowOff>139700</xdr:rowOff>
    </xdr:to>
    <xdr:pic>
      <xdr:nvPicPr>
        <xdr:cNvPr id="3" name="Imagem 2" descr="Coopérnico - Cooperativa de Desenvolvimento Sustentável Crl - Poupa Energia">
          <a:extLst>
            <a:ext uri="{FF2B5EF4-FFF2-40B4-BE49-F238E27FC236}">
              <a16:creationId xmlns:a16="http://schemas.microsoft.com/office/drawing/2014/main" id="{8786200B-948A-4A5D-8434-B6B715552F2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102600" y="889000"/>
          <a:ext cx="2755900" cy="2755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15</xdr:col>
      <xdr:colOff>673100</xdr:colOff>
      <xdr:row>52</xdr:row>
      <xdr:rowOff>153987</xdr:rowOff>
    </xdr:from>
    <xdr:to>
      <xdr:col>18</xdr:col>
      <xdr:colOff>2209800</xdr:colOff>
      <xdr:row>68</xdr:row>
      <xdr:rowOff>11112</xdr:rowOff>
    </xdr:to>
    <xdr:graphicFrame macro="">
      <xdr:nvGraphicFramePr>
        <xdr:cNvPr id="2" name="Gráfico 1">
          <a:extLst>
            <a:ext uri="{FF2B5EF4-FFF2-40B4-BE49-F238E27FC236}">
              <a16:creationId xmlns:a16="http://schemas.microsoft.com/office/drawing/2014/main" id="{698292F7-B613-4276-B12C-5DCAC076B27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1</xdr:col>
      <xdr:colOff>38100</xdr:colOff>
      <xdr:row>4</xdr:row>
      <xdr:rowOff>12700</xdr:rowOff>
    </xdr:from>
    <xdr:to>
      <xdr:col>11</xdr:col>
      <xdr:colOff>495300</xdr:colOff>
      <xdr:row>19</xdr:row>
      <xdr:rowOff>47625</xdr:rowOff>
    </xdr:to>
    <xdr:graphicFrame macro="">
      <xdr:nvGraphicFramePr>
        <xdr:cNvPr id="2" name="Gráfico 1">
          <a:extLst>
            <a:ext uri="{FF2B5EF4-FFF2-40B4-BE49-F238E27FC236}">
              <a16:creationId xmlns:a16="http://schemas.microsoft.com/office/drawing/2014/main" id="{4D70291A-7E6C-48FE-8C4D-A936AF1ED0E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70DFEC-ED22-4FB0-8022-B4DD1EE0A329}">
  <dimension ref="F3:S42"/>
  <sheetViews>
    <sheetView topLeftCell="B4" workbookViewId="0">
      <selection activeCell="F4" sqref="F4:S42"/>
    </sheetView>
  </sheetViews>
  <sheetFormatPr defaultRowHeight="14.5" x14ac:dyDescent="0.35"/>
  <cols>
    <col min="1" max="16384" width="8.7265625" style="10"/>
  </cols>
  <sheetData>
    <row r="3" spans="6:19" ht="15" thickBot="1" x14ac:dyDescent="0.4"/>
    <row r="4" spans="6:19" x14ac:dyDescent="0.35">
      <c r="F4" s="50" t="s">
        <v>93</v>
      </c>
      <c r="G4" s="51"/>
      <c r="H4" s="51"/>
      <c r="I4" s="51"/>
      <c r="J4" s="51"/>
      <c r="K4" s="51"/>
      <c r="L4" s="51"/>
      <c r="M4" s="51"/>
      <c r="N4" s="51"/>
      <c r="O4" s="51"/>
      <c r="P4" s="51"/>
      <c r="Q4" s="51"/>
      <c r="R4" s="51"/>
      <c r="S4" s="52"/>
    </row>
    <row r="5" spans="6:19" x14ac:dyDescent="0.35">
      <c r="F5" s="53"/>
      <c r="G5" s="54"/>
      <c r="H5" s="54"/>
      <c r="I5" s="54"/>
      <c r="J5" s="54"/>
      <c r="K5" s="54"/>
      <c r="L5" s="54"/>
      <c r="M5" s="54"/>
      <c r="N5" s="54"/>
      <c r="O5" s="54"/>
      <c r="P5" s="54"/>
      <c r="Q5" s="54"/>
      <c r="R5" s="54"/>
      <c r="S5" s="55"/>
    </row>
    <row r="6" spans="6:19" x14ac:dyDescent="0.35">
      <c r="F6" s="53"/>
      <c r="G6" s="54"/>
      <c r="H6" s="54"/>
      <c r="I6" s="54"/>
      <c r="J6" s="54"/>
      <c r="K6" s="54"/>
      <c r="L6" s="54"/>
      <c r="M6" s="54"/>
      <c r="N6" s="54"/>
      <c r="O6" s="54"/>
      <c r="P6" s="54"/>
      <c r="Q6" s="54"/>
      <c r="R6" s="54"/>
      <c r="S6" s="55"/>
    </row>
    <row r="7" spans="6:19" x14ac:dyDescent="0.35">
      <c r="F7" s="53"/>
      <c r="G7" s="54"/>
      <c r="H7" s="54"/>
      <c r="I7" s="54"/>
      <c r="J7" s="54"/>
      <c r="K7" s="54"/>
      <c r="L7" s="54"/>
      <c r="M7" s="54"/>
      <c r="N7" s="54"/>
      <c r="O7" s="54"/>
      <c r="P7" s="54"/>
      <c r="Q7" s="54"/>
      <c r="R7" s="54"/>
      <c r="S7" s="55"/>
    </row>
    <row r="8" spans="6:19" x14ac:dyDescent="0.35">
      <c r="F8" s="53"/>
      <c r="G8" s="54"/>
      <c r="H8" s="54"/>
      <c r="I8" s="54"/>
      <c r="J8" s="54"/>
      <c r="K8" s="54"/>
      <c r="L8" s="54"/>
      <c r="M8" s="54"/>
      <c r="N8" s="54"/>
      <c r="O8" s="54"/>
      <c r="P8" s="54"/>
      <c r="Q8" s="54"/>
      <c r="R8" s="54"/>
      <c r="S8" s="55"/>
    </row>
    <row r="9" spans="6:19" x14ac:dyDescent="0.35">
      <c r="F9" s="53"/>
      <c r="G9" s="54"/>
      <c r="H9" s="54"/>
      <c r="I9" s="54"/>
      <c r="J9" s="54"/>
      <c r="K9" s="54"/>
      <c r="L9" s="54"/>
      <c r="M9" s="54"/>
      <c r="N9" s="54"/>
      <c r="O9" s="54"/>
      <c r="P9" s="54"/>
      <c r="Q9" s="54"/>
      <c r="R9" s="54"/>
      <c r="S9" s="55"/>
    </row>
    <row r="10" spans="6:19" x14ac:dyDescent="0.35">
      <c r="F10" s="53"/>
      <c r="G10" s="54"/>
      <c r="H10" s="54"/>
      <c r="I10" s="54"/>
      <c r="J10" s="54"/>
      <c r="K10" s="54"/>
      <c r="L10" s="54"/>
      <c r="M10" s="54"/>
      <c r="N10" s="54"/>
      <c r="O10" s="54"/>
      <c r="P10" s="54"/>
      <c r="Q10" s="54"/>
      <c r="R10" s="54"/>
      <c r="S10" s="55"/>
    </row>
    <row r="11" spans="6:19" x14ac:dyDescent="0.35">
      <c r="F11" s="53"/>
      <c r="G11" s="54"/>
      <c r="H11" s="54"/>
      <c r="I11" s="54"/>
      <c r="J11" s="54"/>
      <c r="K11" s="54"/>
      <c r="L11" s="54"/>
      <c r="M11" s="54"/>
      <c r="N11" s="54"/>
      <c r="O11" s="54"/>
      <c r="P11" s="54"/>
      <c r="Q11" s="54"/>
      <c r="R11" s="54"/>
      <c r="S11" s="55"/>
    </row>
    <row r="12" spans="6:19" x14ac:dyDescent="0.35">
      <c r="F12" s="53"/>
      <c r="G12" s="54"/>
      <c r="H12" s="54"/>
      <c r="I12" s="54"/>
      <c r="J12" s="54"/>
      <c r="K12" s="54"/>
      <c r="L12" s="54"/>
      <c r="M12" s="54"/>
      <c r="N12" s="54"/>
      <c r="O12" s="54"/>
      <c r="P12" s="54"/>
      <c r="Q12" s="54"/>
      <c r="R12" s="54"/>
      <c r="S12" s="55"/>
    </row>
    <row r="13" spans="6:19" x14ac:dyDescent="0.35">
      <c r="F13" s="53"/>
      <c r="G13" s="54"/>
      <c r="H13" s="54"/>
      <c r="I13" s="54"/>
      <c r="J13" s="54"/>
      <c r="K13" s="54"/>
      <c r="L13" s="54"/>
      <c r="M13" s="54"/>
      <c r="N13" s="54"/>
      <c r="O13" s="54"/>
      <c r="P13" s="54"/>
      <c r="Q13" s="54"/>
      <c r="R13" s="54"/>
      <c r="S13" s="55"/>
    </row>
    <row r="14" spans="6:19" x14ac:dyDescent="0.35">
      <c r="F14" s="53"/>
      <c r="G14" s="54"/>
      <c r="H14" s="54"/>
      <c r="I14" s="54"/>
      <c r="J14" s="54"/>
      <c r="K14" s="54"/>
      <c r="L14" s="54"/>
      <c r="M14" s="54"/>
      <c r="N14" s="54"/>
      <c r="O14" s="54"/>
      <c r="P14" s="54"/>
      <c r="Q14" s="54"/>
      <c r="R14" s="54"/>
      <c r="S14" s="55"/>
    </row>
    <row r="15" spans="6:19" x14ac:dyDescent="0.35">
      <c r="F15" s="53"/>
      <c r="G15" s="54"/>
      <c r="H15" s="54"/>
      <c r="I15" s="54"/>
      <c r="J15" s="54"/>
      <c r="K15" s="54"/>
      <c r="L15" s="54"/>
      <c r="M15" s="54"/>
      <c r="N15" s="54"/>
      <c r="O15" s="54"/>
      <c r="P15" s="54"/>
      <c r="Q15" s="54"/>
      <c r="R15" s="54"/>
      <c r="S15" s="55"/>
    </row>
    <row r="16" spans="6:19" x14ac:dyDescent="0.35">
      <c r="F16" s="53"/>
      <c r="G16" s="54"/>
      <c r="H16" s="54"/>
      <c r="I16" s="54"/>
      <c r="J16" s="54"/>
      <c r="K16" s="54"/>
      <c r="L16" s="54"/>
      <c r="M16" s="54"/>
      <c r="N16" s="54"/>
      <c r="O16" s="54"/>
      <c r="P16" s="54"/>
      <c r="Q16" s="54"/>
      <c r="R16" s="54"/>
      <c r="S16" s="55"/>
    </row>
    <row r="17" spans="6:19" x14ac:dyDescent="0.35">
      <c r="F17" s="53"/>
      <c r="G17" s="54"/>
      <c r="H17" s="54"/>
      <c r="I17" s="54"/>
      <c r="J17" s="54"/>
      <c r="K17" s="54"/>
      <c r="L17" s="54"/>
      <c r="M17" s="54"/>
      <c r="N17" s="54"/>
      <c r="O17" s="54"/>
      <c r="P17" s="54"/>
      <c r="Q17" s="54"/>
      <c r="R17" s="54"/>
      <c r="S17" s="55"/>
    </row>
    <row r="18" spans="6:19" x14ac:dyDescent="0.35">
      <c r="F18" s="53"/>
      <c r="G18" s="54"/>
      <c r="H18" s="54"/>
      <c r="I18" s="54"/>
      <c r="J18" s="54"/>
      <c r="K18" s="54"/>
      <c r="L18" s="54"/>
      <c r="M18" s="54"/>
      <c r="N18" s="54"/>
      <c r="O18" s="54"/>
      <c r="P18" s="54"/>
      <c r="Q18" s="54"/>
      <c r="R18" s="54"/>
      <c r="S18" s="55"/>
    </row>
    <row r="19" spans="6:19" x14ac:dyDescent="0.35">
      <c r="F19" s="53"/>
      <c r="G19" s="54"/>
      <c r="H19" s="54"/>
      <c r="I19" s="54"/>
      <c r="J19" s="54"/>
      <c r="K19" s="54"/>
      <c r="L19" s="54"/>
      <c r="M19" s="54"/>
      <c r="N19" s="54"/>
      <c r="O19" s="54"/>
      <c r="P19" s="54"/>
      <c r="Q19" s="54"/>
      <c r="R19" s="54"/>
      <c r="S19" s="55"/>
    </row>
    <row r="20" spans="6:19" x14ac:dyDescent="0.35">
      <c r="F20" s="53"/>
      <c r="G20" s="54"/>
      <c r="H20" s="54"/>
      <c r="I20" s="54"/>
      <c r="J20" s="54"/>
      <c r="K20" s="54"/>
      <c r="L20" s="54"/>
      <c r="M20" s="54"/>
      <c r="N20" s="54"/>
      <c r="O20" s="54"/>
      <c r="P20" s="54"/>
      <c r="Q20" s="54"/>
      <c r="R20" s="54"/>
      <c r="S20" s="55"/>
    </row>
    <row r="21" spans="6:19" x14ac:dyDescent="0.35">
      <c r="F21" s="53"/>
      <c r="G21" s="54"/>
      <c r="H21" s="54"/>
      <c r="I21" s="54"/>
      <c r="J21" s="54"/>
      <c r="K21" s="54"/>
      <c r="L21" s="54"/>
      <c r="M21" s="54"/>
      <c r="N21" s="54"/>
      <c r="O21" s="54"/>
      <c r="P21" s="54"/>
      <c r="Q21" s="54"/>
      <c r="R21" s="54"/>
      <c r="S21" s="55"/>
    </row>
    <row r="22" spans="6:19" x14ac:dyDescent="0.35">
      <c r="F22" s="53"/>
      <c r="G22" s="54"/>
      <c r="H22" s="54"/>
      <c r="I22" s="54"/>
      <c r="J22" s="54"/>
      <c r="K22" s="54"/>
      <c r="L22" s="54"/>
      <c r="M22" s="54"/>
      <c r="N22" s="54"/>
      <c r="O22" s="54"/>
      <c r="P22" s="54"/>
      <c r="Q22" s="54"/>
      <c r="R22" s="54"/>
      <c r="S22" s="55"/>
    </row>
    <row r="23" spans="6:19" x14ac:dyDescent="0.35">
      <c r="F23" s="53"/>
      <c r="G23" s="54"/>
      <c r="H23" s="54"/>
      <c r="I23" s="54"/>
      <c r="J23" s="54"/>
      <c r="K23" s="54"/>
      <c r="L23" s="54"/>
      <c r="M23" s="54"/>
      <c r="N23" s="54"/>
      <c r="O23" s="54"/>
      <c r="P23" s="54"/>
      <c r="Q23" s="54"/>
      <c r="R23" s="54"/>
      <c r="S23" s="55"/>
    </row>
    <row r="24" spans="6:19" x14ac:dyDescent="0.35">
      <c r="F24" s="53"/>
      <c r="G24" s="54"/>
      <c r="H24" s="54"/>
      <c r="I24" s="54"/>
      <c r="J24" s="54"/>
      <c r="K24" s="54"/>
      <c r="L24" s="54"/>
      <c r="M24" s="54"/>
      <c r="N24" s="54"/>
      <c r="O24" s="54"/>
      <c r="P24" s="54"/>
      <c r="Q24" s="54"/>
      <c r="R24" s="54"/>
      <c r="S24" s="55"/>
    </row>
    <row r="25" spans="6:19" x14ac:dyDescent="0.35">
      <c r="F25" s="53"/>
      <c r="G25" s="54"/>
      <c r="H25" s="54"/>
      <c r="I25" s="54"/>
      <c r="J25" s="54"/>
      <c r="K25" s="54"/>
      <c r="L25" s="54"/>
      <c r="M25" s="54"/>
      <c r="N25" s="54"/>
      <c r="O25" s="54"/>
      <c r="P25" s="54"/>
      <c r="Q25" s="54"/>
      <c r="R25" s="54"/>
      <c r="S25" s="55"/>
    </row>
    <row r="26" spans="6:19" x14ac:dyDescent="0.35">
      <c r="F26" s="53"/>
      <c r="G26" s="54"/>
      <c r="H26" s="54"/>
      <c r="I26" s="54"/>
      <c r="J26" s="54"/>
      <c r="K26" s="54"/>
      <c r="L26" s="54"/>
      <c r="M26" s="54"/>
      <c r="N26" s="54"/>
      <c r="O26" s="54"/>
      <c r="P26" s="54"/>
      <c r="Q26" s="54"/>
      <c r="R26" s="54"/>
      <c r="S26" s="55"/>
    </row>
    <row r="27" spans="6:19" x14ac:dyDescent="0.35">
      <c r="F27" s="53"/>
      <c r="G27" s="54"/>
      <c r="H27" s="54"/>
      <c r="I27" s="54"/>
      <c r="J27" s="54"/>
      <c r="K27" s="54"/>
      <c r="L27" s="54"/>
      <c r="M27" s="54"/>
      <c r="N27" s="54"/>
      <c r="O27" s="54"/>
      <c r="P27" s="54"/>
      <c r="Q27" s="54"/>
      <c r="R27" s="54"/>
      <c r="S27" s="55"/>
    </row>
    <row r="28" spans="6:19" x14ac:dyDescent="0.35">
      <c r="F28" s="53"/>
      <c r="G28" s="54"/>
      <c r="H28" s="54"/>
      <c r="I28" s="54"/>
      <c r="J28" s="54"/>
      <c r="K28" s="54"/>
      <c r="L28" s="54"/>
      <c r="M28" s="54"/>
      <c r="N28" s="54"/>
      <c r="O28" s="54"/>
      <c r="P28" s="54"/>
      <c r="Q28" s="54"/>
      <c r="R28" s="54"/>
      <c r="S28" s="55"/>
    </row>
    <row r="29" spans="6:19" x14ac:dyDescent="0.35">
      <c r="F29" s="53"/>
      <c r="G29" s="54"/>
      <c r="H29" s="54"/>
      <c r="I29" s="54"/>
      <c r="J29" s="54"/>
      <c r="K29" s="54"/>
      <c r="L29" s="54"/>
      <c r="M29" s="54"/>
      <c r="N29" s="54"/>
      <c r="O29" s="54"/>
      <c r="P29" s="54"/>
      <c r="Q29" s="54"/>
      <c r="R29" s="54"/>
      <c r="S29" s="55"/>
    </row>
    <row r="30" spans="6:19" x14ac:dyDescent="0.35">
      <c r="F30" s="53"/>
      <c r="G30" s="54"/>
      <c r="H30" s="54"/>
      <c r="I30" s="54"/>
      <c r="J30" s="54"/>
      <c r="K30" s="54"/>
      <c r="L30" s="54"/>
      <c r="M30" s="54"/>
      <c r="N30" s="54"/>
      <c r="O30" s="54"/>
      <c r="P30" s="54"/>
      <c r="Q30" s="54"/>
      <c r="R30" s="54"/>
      <c r="S30" s="55"/>
    </row>
    <row r="31" spans="6:19" x14ac:dyDescent="0.35">
      <c r="F31" s="53"/>
      <c r="G31" s="54"/>
      <c r="H31" s="54"/>
      <c r="I31" s="54"/>
      <c r="J31" s="54"/>
      <c r="K31" s="54"/>
      <c r="L31" s="54"/>
      <c r="M31" s="54"/>
      <c r="N31" s="54"/>
      <c r="O31" s="54"/>
      <c r="P31" s="54"/>
      <c r="Q31" s="54"/>
      <c r="R31" s="54"/>
      <c r="S31" s="55"/>
    </row>
    <row r="32" spans="6:19" x14ac:dyDescent="0.35">
      <c r="F32" s="53"/>
      <c r="G32" s="54"/>
      <c r="H32" s="54"/>
      <c r="I32" s="54"/>
      <c r="J32" s="54"/>
      <c r="K32" s="54"/>
      <c r="L32" s="54"/>
      <c r="M32" s="54"/>
      <c r="N32" s="54"/>
      <c r="O32" s="54"/>
      <c r="P32" s="54"/>
      <c r="Q32" s="54"/>
      <c r="R32" s="54"/>
      <c r="S32" s="55"/>
    </row>
    <row r="33" spans="6:19" x14ac:dyDescent="0.35">
      <c r="F33" s="53"/>
      <c r="G33" s="54"/>
      <c r="H33" s="54"/>
      <c r="I33" s="54"/>
      <c r="J33" s="54"/>
      <c r="K33" s="54"/>
      <c r="L33" s="54"/>
      <c r="M33" s="54"/>
      <c r="N33" s="54"/>
      <c r="O33" s="54"/>
      <c r="P33" s="54"/>
      <c r="Q33" s="54"/>
      <c r="R33" s="54"/>
      <c r="S33" s="55"/>
    </row>
    <row r="34" spans="6:19" x14ac:dyDescent="0.35">
      <c r="F34" s="53"/>
      <c r="G34" s="54"/>
      <c r="H34" s="54"/>
      <c r="I34" s="54"/>
      <c r="J34" s="54"/>
      <c r="K34" s="54"/>
      <c r="L34" s="54"/>
      <c r="M34" s="54"/>
      <c r="N34" s="54"/>
      <c r="O34" s="54"/>
      <c r="P34" s="54"/>
      <c r="Q34" s="54"/>
      <c r="R34" s="54"/>
      <c r="S34" s="55"/>
    </row>
    <row r="35" spans="6:19" x14ac:dyDescent="0.35">
      <c r="F35" s="53"/>
      <c r="G35" s="54"/>
      <c r="H35" s="54"/>
      <c r="I35" s="54"/>
      <c r="J35" s="54"/>
      <c r="K35" s="54"/>
      <c r="L35" s="54"/>
      <c r="M35" s="54"/>
      <c r="N35" s="54"/>
      <c r="O35" s="54"/>
      <c r="P35" s="54"/>
      <c r="Q35" s="54"/>
      <c r="R35" s="54"/>
      <c r="S35" s="55"/>
    </row>
    <row r="36" spans="6:19" x14ac:dyDescent="0.35">
      <c r="F36" s="53"/>
      <c r="G36" s="54"/>
      <c r="H36" s="54"/>
      <c r="I36" s="54"/>
      <c r="J36" s="54"/>
      <c r="K36" s="54"/>
      <c r="L36" s="54"/>
      <c r="M36" s="54"/>
      <c r="N36" s="54"/>
      <c r="O36" s="54"/>
      <c r="P36" s="54"/>
      <c r="Q36" s="54"/>
      <c r="R36" s="54"/>
      <c r="S36" s="55"/>
    </row>
    <row r="37" spans="6:19" x14ac:dyDescent="0.35">
      <c r="F37" s="53"/>
      <c r="G37" s="54"/>
      <c r="H37" s="54"/>
      <c r="I37" s="54"/>
      <c r="J37" s="54"/>
      <c r="K37" s="54"/>
      <c r="L37" s="54"/>
      <c r="M37" s="54"/>
      <c r="N37" s="54"/>
      <c r="O37" s="54"/>
      <c r="P37" s="54"/>
      <c r="Q37" s="54"/>
      <c r="R37" s="54"/>
      <c r="S37" s="55"/>
    </row>
    <row r="38" spans="6:19" x14ac:dyDescent="0.35">
      <c r="F38" s="53"/>
      <c r="G38" s="54"/>
      <c r="H38" s="54"/>
      <c r="I38" s="54"/>
      <c r="J38" s="54"/>
      <c r="K38" s="54"/>
      <c r="L38" s="54"/>
      <c r="M38" s="54"/>
      <c r="N38" s="54"/>
      <c r="O38" s="54"/>
      <c r="P38" s="54"/>
      <c r="Q38" s="54"/>
      <c r="R38" s="54"/>
      <c r="S38" s="55"/>
    </row>
    <row r="39" spans="6:19" x14ac:dyDescent="0.35">
      <c r="F39" s="53"/>
      <c r="G39" s="54"/>
      <c r="H39" s="54"/>
      <c r="I39" s="54"/>
      <c r="J39" s="54"/>
      <c r="K39" s="54"/>
      <c r="L39" s="54"/>
      <c r="M39" s="54"/>
      <c r="N39" s="54"/>
      <c r="O39" s="54"/>
      <c r="P39" s="54"/>
      <c r="Q39" s="54"/>
      <c r="R39" s="54"/>
      <c r="S39" s="55"/>
    </row>
    <row r="40" spans="6:19" x14ac:dyDescent="0.35">
      <c r="F40" s="53"/>
      <c r="G40" s="54"/>
      <c r="H40" s="54"/>
      <c r="I40" s="54"/>
      <c r="J40" s="54"/>
      <c r="K40" s="54"/>
      <c r="L40" s="54"/>
      <c r="M40" s="54"/>
      <c r="N40" s="54"/>
      <c r="O40" s="54"/>
      <c r="P40" s="54"/>
      <c r="Q40" s="54"/>
      <c r="R40" s="54"/>
      <c r="S40" s="55"/>
    </row>
    <row r="41" spans="6:19" x14ac:dyDescent="0.35">
      <c r="F41" s="53"/>
      <c r="G41" s="54"/>
      <c r="H41" s="54"/>
      <c r="I41" s="54"/>
      <c r="J41" s="54"/>
      <c r="K41" s="54"/>
      <c r="L41" s="54"/>
      <c r="M41" s="54"/>
      <c r="N41" s="54"/>
      <c r="O41" s="54"/>
      <c r="P41" s="54"/>
      <c r="Q41" s="54"/>
      <c r="R41" s="54"/>
      <c r="S41" s="55"/>
    </row>
    <row r="42" spans="6:19" ht="15" thickBot="1" x14ac:dyDescent="0.4">
      <c r="F42" s="56"/>
      <c r="G42" s="57"/>
      <c r="H42" s="57"/>
      <c r="I42" s="57"/>
      <c r="J42" s="57"/>
      <c r="K42" s="57"/>
      <c r="L42" s="57"/>
      <c r="M42" s="57"/>
      <c r="N42" s="57"/>
      <c r="O42" s="57"/>
      <c r="P42" s="57"/>
      <c r="Q42" s="57"/>
      <c r="R42" s="57"/>
      <c r="S42" s="58"/>
    </row>
  </sheetData>
  <mergeCells count="1">
    <mergeCell ref="F4:S42"/>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A0AC85-BC5E-4620-9620-F87477E2970A}">
  <dimension ref="C2:T153"/>
  <sheetViews>
    <sheetView topLeftCell="A7" workbookViewId="0">
      <selection activeCell="C3" sqref="C3:T153"/>
    </sheetView>
  </sheetViews>
  <sheetFormatPr defaultRowHeight="14.5" x14ac:dyDescent="0.35"/>
  <cols>
    <col min="1" max="16384" width="8.7265625" style="10"/>
  </cols>
  <sheetData>
    <row r="2" spans="3:20" ht="15" thickBot="1" x14ac:dyDescent="0.4"/>
    <row r="3" spans="3:20" ht="14.5" customHeight="1" x14ac:dyDescent="0.35">
      <c r="C3" s="59" t="s">
        <v>92</v>
      </c>
      <c r="D3" s="59"/>
      <c r="E3" s="59"/>
      <c r="F3" s="59"/>
      <c r="G3" s="59"/>
      <c r="H3" s="59"/>
      <c r="I3" s="59"/>
      <c r="J3" s="59"/>
      <c r="K3" s="59"/>
      <c r="L3" s="59"/>
      <c r="M3" s="59"/>
      <c r="N3" s="59"/>
      <c r="O3" s="59"/>
      <c r="P3" s="59"/>
      <c r="Q3" s="59"/>
      <c r="R3" s="59"/>
      <c r="S3" s="59"/>
      <c r="T3" s="59"/>
    </row>
    <row r="4" spans="3:20" x14ac:dyDescent="0.35">
      <c r="C4" s="60"/>
      <c r="D4" s="60"/>
      <c r="E4" s="60"/>
      <c r="F4" s="60"/>
      <c r="G4" s="60"/>
      <c r="H4" s="60"/>
      <c r="I4" s="60"/>
      <c r="J4" s="60"/>
      <c r="K4" s="60"/>
      <c r="L4" s="60"/>
      <c r="M4" s="60"/>
      <c r="N4" s="60"/>
      <c r="O4" s="60"/>
      <c r="P4" s="60"/>
      <c r="Q4" s="60"/>
      <c r="R4" s="60"/>
      <c r="S4" s="60"/>
      <c r="T4" s="60"/>
    </row>
    <row r="5" spans="3:20" x14ac:dyDescent="0.35">
      <c r="C5" s="60"/>
      <c r="D5" s="60"/>
      <c r="E5" s="60"/>
      <c r="F5" s="60"/>
      <c r="G5" s="60"/>
      <c r="H5" s="60"/>
      <c r="I5" s="60"/>
      <c r="J5" s="60"/>
      <c r="K5" s="60"/>
      <c r="L5" s="60"/>
      <c r="M5" s="60"/>
      <c r="N5" s="60"/>
      <c r="O5" s="60"/>
      <c r="P5" s="60"/>
      <c r="Q5" s="60"/>
      <c r="R5" s="60"/>
      <c r="S5" s="60"/>
      <c r="T5" s="60"/>
    </row>
    <row r="6" spans="3:20" x14ac:dyDescent="0.35">
      <c r="C6" s="60"/>
      <c r="D6" s="60"/>
      <c r="E6" s="60"/>
      <c r="F6" s="60"/>
      <c r="G6" s="60"/>
      <c r="H6" s="60"/>
      <c r="I6" s="60"/>
      <c r="J6" s="60"/>
      <c r="K6" s="60"/>
      <c r="L6" s="60"/>
      <c r="M6" s="60"/>
      <c r="N6" s="60"/>
      <c r="O6" s="60"/>
      <c r="P6" s="60"/>
      <c r="Q6" s="60"/>
      <c r="R6" s="60"/>
      <c r="S6" s="60"/>
      <c r="T6" s="60"/>
    </row>
    <row r="7" spans="3:20" x14ac:dyDescent="0.35">
      <c r="C7" s="60"/>
      <c r="D7" s="60"/>
      <c r="E7" s="60"/>
      <c r="F7" s="60"/>
      <c r="G7" s="60"/>
      <c r="H7" s="60"/>
      <c r="I7" s="60"/>
      <c r="J7" s="60"/>
      <c r="K7" s="60"/>
      <c r="L7" s="60"/>
      <c r="M7" s="60"/>
      <c r="N7" s="60"/>
      <c r="O7" s="60"/>
      <c r="P7" s="60"/>
      <c r="Q7" s="60"/>
      <c r="R7" s="60"/>
      <c r="S7" s="60"/>
      <c r="T7" s="60"/>
    </row>
    <row r="8" spans="3:20" x14ac:dyDescent="0.35">
      <c r="C8" s="60"/>
      <c r="D8" s="60"/>
      <c r="E8" s="60"/>
      <c r="F8" s="60"/>
      <c r="G8" s="60"/>
      <c r="H8" s="60"/>
      <c r="I8" s="60"/>
      <c r="J8" s="60"/>
      <c r="K8" s="60"/>
      <c r="L8" s="60"/>
      <c r="M8" s="60"/>
      <c r="N8" s="60"/>
      <c r="O8" s="60"/>
      <c r="P8" s="60"/>
      <c r="Q8" s="60"/>
      <c r="R8" s="60"/>
      <c r="S8" s="60"/>
      <c r="T8" s="60"/>
    </row>
    <row r="9" spans="3:20" x14ac:dyDescent="0.35">
      <c r="C9" s="60"/>
      <c r="D9" s="60"/>
      <c r="E9" s="60"/>
      <c r="F9" s="60"/>
      <c r="G9" s="60"/>
      <c r="H9" s="60"/>
      <c r="I9" s="60"/>
      <c r="J9" s="60"/>
      <c r="K9" s="60"/>
      <c r="L9" s="60"/>
      <c r="M9" s="60"/>
      <c r="N9" s="60"/>
      <c r="O9" s="60"/>
      <c r="P9" s="60"/>
      <c r="Q9" s="60"/>
      <c r="R9" s="60"/>
      <c r="S9" s="60"/>
      <c r="T9" s="60"/>
    </row>
    <row r="10" spans="3:20" x14ac:dyDescent="0.35">
      <c r="C10" s="60"/>
      <c r="D10" s="60"/>
      <c r="E10" s="60"/>
      <c r="F10" s="60"/>
      <c r="G10" s="60"/>
      <c r="H10" s="60"/>
      <c r="I10" s="60"/>
      <c r="J10" s="60"/>
      <c r="K10" s="60"/>
      <c r="L10" s="60"/>
      <c r="M10" s="60"/>
      <c r="N10" s="60"/>
      <c r="O10" s="60"/>
      <c r="P10" s="60"/>
      <c r="Q10" s="60"/>
      <c r="R10" s="60"/>
      <c r="S10" s="60"/>
      <c r="T10" s="60"/>
    </row>
    <row r="11" spans="3:20" x14ac:dyDescent="0.35">
      <c r="C11" s="60"/>
      <c r="D11" s="60"/>
      <c r="E11" s="60"/>
      <c r="F11" s="60"/>
      <c r="G11" s="60"/>
      <c r="H11" s="60"/>
      <c r="I11" s="60"/>
      <c r="J11" s="60"/>
      <c r="K11" s="60"/>
      <c r="L11" s="60"/>
      <c r="M11" s="60"/>
      <c r="N11" s="60"/>
      <c r="O11" s="60"/>
      <c r="P11" s="60"/>
      <c r="Q11" s="60"/>
      <c r="R11" s="60"/>
      <c r="S11" s="60"/>
      <c r="T11" s="60"/>
    </row>
    <row r="12" spans="3:20" x14ac:dyDescent="0.35">
      <c r="C12" s="60"/>
      <c r="D12" s="60"/>
      <c r="E12" s="60"/>
      <c r="F12" s="60"/>
      <c r="G12" s="60"/>
      <c r="H12" s="60"/>
      <c r="I12" s="60"/>
      <c r="J12" s="60"/>
      <c r="K12" s="60"/>
      <c r="L12" s="60"/>
      <c r="M12" s="60"/>
      <c r="N12" s="60"/>
      <c r="O12" s="60"/>
      <c r="P12" s="60"/>
      <c r="Q12" s="60"/>
      <c r="R12" s="60"/>
      <c r="S12" s="60"/>
      <c r="T12" s="60"/>
    </row>
    <row r="13" spans="3:20" x14ac:dyDescent="0.35">
      <c r="C13" s="60"/>
      <c r="D13" s="60"/>
      <c r="E13" s="60"/>
      <c r="F13" s="60"/>
      <c r="G13" s="60"/>
      <c r="H13" s="60"/>
      <c r="I13" s="60"/>
      <c r="J13" s="60"/>
      <c r="K13" s="60"/>
      <c r="L13" s="60"/>
      <c r="M13" s="60"/>
      <c r="N13" s="60"/>
      <c r="O13" s="60"/>
      <c r="P13" s="60"/>
      <c r="Q13" s="60"/>
      <c r="R13" s="60"/>
      <c r="S13" s="60"/>
      <c r="T13" s="60"/>
    </row>
    <row r="14" spans="3:20" x14ac:dyDescent="0.35">
      <c r="C14" s="60"/>
      <c r="D14" s="60"/>
      <c r="E14" s="60"/>
      <c r="F14" s="60"/>
      <c r="G14" s="60"/>
      <c r="H14" s="60"/>
      <c r="I14" s="60"/>
      <c r="J14" s="60"/>
      <c r="K14" s="60"/>
      <c r="L14" s="60"/>
      <c r="M14" s="60"/>
      <c r="N14" s="60"/>
      <c r="O14" s="60"/>
      <c r="P14" s="60"/>
      <c r="Q14" s="60"/>
      <c r="R14" s="60"/>
      <c r="S14" s="60"/>
      <c r="T14" s="60"/>
    </row>
    <row r="15" spans="3:20" x14ac:dyDescent="0.35">
      <c r="C15" s="60"/>
      <c r="D15" s="60"/>
      <c r="E15" s="60"/>
      <c r="F15" s="60"/>
      <c r="G15" s="60"/>
      <c r="H15" s="60"/>
      <c r="I15" s="60"/>
      <c r="J15" s="60"/>
      <c r="K15" s="60"/>
      <c r="L15" s="60"/>
      <c r="M15" s="60"/>
      <c r="N15" s="60"/>
      <c r="O15" s="60"/>
      <c r="P15" s="60"/>
      <c r="Q15" s="60"/>
      <c r="R15" s="60"/>
      <c r="S15" s="60"/>
      <c r="T15" s="60"/>
    </row>
    <row r="16" spans="3:20" x14ac:dyDescent="0.35">
      <c r="C16" s="60"/>
      <c r="D16" s="60"/>
      <c r="E16" s="60"/>
      <c r="F16" s="60"/>
      <c r="G16" s="60"/>
      <c r="H16" s="60"/>
      <c r="I16" s="60"/>
      <c r="J16" s="60"/>
      <c r="K16" s="60"/>
      <c r="L16" s="60"/>
      <c r="M16" s="60"/>
      <c r="N16" s="60"/>
      <c r="O16" s="60"/>
      <c r="P16" s="60"/>
      <c r="Q16" s="60"/>
      <c r="R16" s="60"/>
      <c r="S16" s="60"/>
      <c r="T16" s="60"/>
    </row>
    <row r="17" spans="3:20" x14ac:dyDescent="0.35">
      <c r="C17" s="60"/>
      <c r="D17" s="60"/>
      <c r="E17" s="60"/>
      <c r="F17" s="60"/>
      <c r="G17" s="60"/>
      <c r="H17" s="60"/>
      <c r="I17" s="60"/>
      <c r="J17" s="60"/>
      <c r="K17" s="60"/>
      <c r="L17" s="60"/>
      <c r="M17" s="60"/>
      <c r="N17" s="60"/>
      <c r="O17" s="60"/>
      <c r="P17" s="60"/>
      <c r="Q17" s="60"/>
      <c r="R17" s="60"/>
      <c r="S17" s="60"/>
      <c r="T17" s="60"/>
    </row>
    <row r="18" spans="3:20" x14ac:dyDescent="0.35">
      <c r="C18" s="60"/>
      <c r="D18" s="60"/>
      <c r="E18" s="60"/>
      <c r="F18" s="60"/>
      <c r="G18" s="60"/>
      <c r="H18" s="60"/>
      <c r="I18" s="60"/>
      <c r="J18" s="60"/>
      <c r="K18" s="60"/>
      <c r="L18" s="60"/>
      <c r="M18" s="60"/>
      <c r="N18" s="60"/>
      <c r="O18" s="60"/>
      <c r="P18" s="60"/>
      <c r="Q18" s="60"/>
      <c r="R18" s="60"/>
      <c r="S18" s="60"/>
      <c r="T18" s="60"/>
    </row>
    <row r="19" spans="3:20" x14ac:dyDescent="0.35">
      <c r="C19" s="60"/>
      <c r="D19" s="60"/>
      <c r="E19" s="60"/>
      <c r="F19" s="60"/>
      <c r="G19" s="60"/>
      <c r="H19" s="60"/>
      <c r="I19" s="60"/>
      <c r="J19" s="60"/>
      <c r="K19" s="60"/>
      <c r="L19" s="60"/>
      <c r="M19" s="60"/>
      <c r="N19" s="60"/>
      <c r="O19" s="60"/>
      <c r="P19" s="60"/>
      <c r="Q19" s="60"/>
      <c r="R19" s="60"/>
      <c r="S19" s="60"/>
      <c r="T19" s="60"/>
    </row>
    <row r="20" spans="3:20" x14ac:dyDescent="0.35">
      <c r="C20" s="60"/>
      <c r="D20" s="60"/>
      <c r="E20" s="60"/>
      <c r="F20" s="60"/>
      <c r="G20" s="60"/>
      <c r="H20" s="60"/>
      <c r="I20" s="60"/>
      <c r="J20" s="60"/>
      <c r="K20" s="60"/>
      <c r="L20" s="60"/>
      <c r="M20" s="60"/>
      <c r="N20" s="60"/>
      <c r="O20" s="60"/>
      <c r="P20" s="60"/>
      <c r="Q20" s="60"/>
      <c r="R20" s="60"/>
      <c r="S20" s="60"/>
      <c r="T20" s="60"/>
    </row>
    <row r="21" spans="3:20" x14ac:dyDescent="0.35">
      <c r="C21" s="60"/>
      <c r="D21" s="60"/>
      <c r="E21" s="60"/>
      <c r="F21" s="60"/>
      <c r="G21" s="60"/>
      <c r="H21" s="60"/>
      <c r="I21" s="60"/>
      <c r="J21" s="60"/>
      <c r="K21" s="60"/>
      <c r="L21" s="60"/>
      <c r="M21" s="60"/>
      <c r="N21" s="60"/>
      <c r="O21" s="60"/>
      <c r="P21" s="60"/>
      <c r="Q21" s="60"/>
      <c r="R21" s="60"/>
      <c r="S21" s="60"/>
      <c r="T21" s="60"/>
    </row>
    <row r="22" spans="3:20" x14ac:dyDescent="0.35">
      <c r="C22" s="60"/>
      <c r="D22" s="60"/>
      <c r="E22" s="60"/>
      <c r="F22" s="60"/>
      <c r="G22" s="60"/>
      <c r="H22" s="60"/>
      <c r="I22" s="60"/>
      <c r="J22" s="60"/>
      <c r="K22" s="60"/>
      <c r="L22" s="60"/>
      <c r="M22" s="60"/>
      <c r="N22" s="60"/>
      <c r="O22" s="60"/>
      <c r="P22" s="60"/>
      <c r="Q22" s="60"/>
      <c r="R22" s="60"/>
      <c r="S22" s="60"/>
      <c r="T22" s="60"/>
    </row>
    <row r="23" spans="3:20" x14ac:dyDescent="0.35">
      <c r="C23" s="60"/>
      <c r="D23" s="60"/>
      <c r="E23" s="60"/>
      <c r="F23" s="60"/>
      <c r="G23" s="60"/>
      <c r="H23" s="60"/>
      <c r="I23" s="60"/>
      <c r="J23" s="60"/>
      <c r="K23" s="60"/>
      <c r="L23" s="60"/>
      <c r="M23" s="60"/>
      <c r="N23" s="60"/>
      <c r="O23" s="60"/>
      <c r="P23" s="60"/>
      <c r="Q23" s="60"/>
      <c r="R23" s="60"/>
      <c r="S23" s="60"/>
      <c r="T23" s="60"/>
    </row>
    <row r="24" spans="3:20" x14ac:dyDescent="0.35">
      <c r="C24" s="60"/>
      <c r="D24" s="60"/>
      <c r="E24" s="60"/>
      <c r="F24" s="60"/>
      <c r="G24" s="60"/>
      <c r="H24" s="60"/>
      <c r="I24" s="60"/>
      <c r="J24" s="60"/>
      <c r="K24" s="60"/>
      <c r="L24" s="60"/>
      <c r="M24" s="60"/>
      <c r="N24" s="60"/>
      <c r="O24" s="60"/>
      <c r="P24" s="60"/>
      <c r="Q24" s="60"/>
      <c r="R24" s="60"/>
      <c r="S24" s="60"/>
      <c r="T24" s="60"/>
    </row>
    <row r="25" spans="3:20" x14ac:dyDescent="0.35">
      <c r="C25" s="60"/>
      <c r="D25" s="60"/>
      <c r="E25" s="60"/>
      <c r="F25" s="60"/>
      <c r="G25" s="60"/>
      <c r="H25" s="60"/>
      <c r="I25" s="60"/>
      <c r="J25" s="60"/>
      <c r="K25" s="60"/>
      <c r="L25" s="60"/>
      <c r="M25" s="60"/>
      <c r="N25" s="60"/>
      <c r="O25" s="60"/>
      <c r="P25" s="60"/>
      <c r="Q25" s="60"/>
      <c r="R25" s="60"/>
      <c r="S25" s="60"/>
      <c r="T25" s="60"/>
    </row>
    <row r="26" spans="3:20" x14ac:dyDescent="0.35">
      <c r="C26" s="60"/>
      <c r="D26" s="60"/>
      <c r="E26" s="60"/>
      <c r="F26" s="60"/>
      <c r="G26" s="60"/>
      <c r="H26" s="60"/>
      <c r="I26" s="60"/>
      <c r="J26" s="60"/>
      <c r="K26" s="60"/>
      <c r="L26" s="60"/>
      <c r="M26" s="60"/>
      <c r="N26" s="60"/>
      <c r="O26" s="60"/>
      <c r="P26" s="60"/>
      <c r="Q26" s="60"/>
      <c r="R26" s="60"/>
      <c r="S26" s="60"/>
      <c r="T26" s="60"/>
    </row>
    <row r="27" spans="3:20" x14ac:dyDescent="0.35">
      <c r="C27" s="60"/>
      <c r="D27" s="60"/>
      <c r="E27" s="60"/>
      <c r="F27" s="60"/>
      <c r="G27" s="60"/>
      <c r="H27" s="60"/>
      <c r="I27" s="60"/>
      <c r="J27" s="60"/>
      <c r="K27" s="60"/>
      <c r="L27" s="60"/>
      <c r="M27" s="60"/>
      <c r="N27" s="60"/>
      <c r="O27" s="60"/>
      <c r="P27" s="60"/>
      <c r="Q27" s="60"/>
      <c r="R27" s="60"/>
      <c r="S27" s="60"/>
      <c r="T27" s="60"/>
    </row>
    <row r="28" spans="3:20" x14ac:dyDescent="0.35">
      <c r="C28" s="60"/>
      <c r="D28" s="60"/>
      <c r="E28" s="60"/>
      <c r="F28" s="60"/>
      <c r="G28" s="60"/>
      <c r="H28" s="60"/>
      <c r="I28" s="60"/>
      <c r="J28" s="60"/>
      <c r="K28" s="60"/>
      <c r="L28" s="60"/>
      <c r="M28" s="60"/>
      <c r="N28" s="60"/>
      <c r="O28" s="60"/>
      <c r="P28" s="60"/>
      <c r="Q28" s="60"/>
      <c r="R28" s="60"/>
      <c r="S28" s="60"/>
      <c r="T28" s="60"/>
    </row>
    <row r="29" spans="3:20" x14ac:dyDescent="0.35">
      <c r="C29" s="60"/>
      <c r="D29" s="60"/>
      <c r="E29" s="60"/>
      <c r="F29" s="60"/>
      <c r="G29" s="60"/>
      <c r="H29" s="60"/>
      <c r="I29" s="60"/>
      <c r="J29" s="60"/>
      <c r="K29" s="60"/>
      <c r="L29" s="60"/>
      <c r="M29" s="60"/>
      <c r="N29" s="60"/>
      <c r="O29" s="60"/>
      <c r="P29" s="60"/>
      <c r="Q29" s="60"/>
      <c r="R29" s="60"/>
      <c r="S29" s="60"/>
      <c r="T29" s="60"/>
    </row>
    <row r="30" spans="3:20" x14ac:dyDescent="0.35">
      <c r="C30" s="60"/>
      <c r="D30" s="60"/>
      <c r="E30" s="60"/>
      <c r="F30" s="60"/>
      <c r="G30" s="60"/>
      <c r="H30" s="60"/>
      <c r="I30" s="60"/>
      <c r="J30" s="60"/>
      <c r="K30" s="60"/>
      <c r="L30" s="60"/>
      <c r="M30" s="60"/>
      <c r="N30" s="60"/>
      <c r="O30" s="60"/>
      <c r="P30" s="60"/>
      <c r="Q30" s="60"/>
      <c r="R30" s="60"/>
      <c r="S30" s="60"/>
      <c r="T30" s="60"/>
    </row>
    <row r="31" spans="3:20" x14ac:dyDescent="0.35">
      <c r="C31" s="60"/>
      <c r="D31" s="60"/>
      <c r="E31" s="60"/>
      <c r="F31" s="60"/>
      <c r="G31" s="60"/>
      <c r="H31" s="60"/>
      <c r="I31" s="60"/>
      <c r="J31" s="60"/>
      <c r="K31" s="60"/>
      <c r="L31" s="60"/>
      <c r="M31" s="60"/>
      <c r="N31" s="60"/>
      <c r="O31" s="60"/>
      <c r="P31" s="60"/>
      <c r="Q31" s="60"/>
      <c r="R31" s="60"/>
      <c r="S31" s="60"/>
      <c r="T31" s="60"/>
    </row>
    <row r="32" spans="3:20" x14ac:dyDescent="0.35">
      <c r="C32" s="60"/>
      <c r="D32" s="60"/>
      <c r="E32" s="60"/>
      <c r="F32" s="60"/>
      <c r="G32" s="60"/>
      <c r="H32" s="60"/>
      <c r="I32" s="60"/>
      <c r="J32" s="60"/>
      <c r="K32" s="60"/>
      <c r="L32" s="60"/>
      <c r="M32" s="60"/>
      <c r="N32" s="60"/>
      <c r="O32" s="60"/>
      <c r="P32" s="60"/>
      <c r="Q32" s="60"/>
      <c r="R32" s="60"/>
      <c r="S32" s="60"/>
      <c r="T32" s="60"/>
    </row>
    <row r="33" spans="3:20" x14ac:dyDescent="0.35">
      <c r="C33" s="60"/>
      <c r="D33" s="60"/>
      <c r="E33" s="60"/>
      <c r="F33" s="60"/>
      <c r="G33" s="60"/>
      <c r="H33" s="60"/>
      <c r="I33" s="60"/>
      <c r="J33" s="60"/>
      <c r="K33" s="60"/>
      <c r="L33" s="60"/>
      <c r="M33" s="60"/>
      <c r="N33" s="60"/>
      <c r="O33" s="60"/>
      <c r="P33" s="60"/>
      <c r="Q33" s="60"/>
      <c r="R33" s="60"/>
      <c r="S33" s="60"/>
      <c r="T33" s="60"/>
    </row>
    <row r="34" spans="3:20" x14ac:dyDescent="0.35">
      <c r="C34" s="60"/>
      <c r="D34" s="60"/>
      <c r="E34" s="60"/>
      <c r="F34" s="60"/>
      <c r="G34" s="60"/>
      <c r="H34" s="60"/>
      <c r="I34" s="60"/>
      <c r="J34" s="60"/>
      <c r="K34" s="60"/>
      <c r="L34" s="60"/>
      <c r="M34" s="60"/>
      <c r="N34" s="60"/>
      <c r="O34" s="60"/>
      <c r="P34" s="60"/>
      <c r="Q34" s="60"/>
      <c r="R34" s="60"/>
      <c r="S34" s="60"/>
      <c r="T34" s="60"/>
    </row>
    <row r="35" spans="3:20" x14ac:dyDescent="0.35">
      <c r="C35" s="60"/>
      <c r="D35" s="60"/>
      <c r="E35" s="60"/>
      <c r="F35" s="60"/>
      <c r="G35" s="60"/>
      <c r="H35" s="60"/>
      <c r="I35" s="60"/>
      <c r="J35" s="60"/>
      <c r="K35" s="60"/>
      <c r="L35" s="60"/>
      <c r="M35" s="60"/>
      <c r="N35" s="60"/>
      <c r="O35" s="60"/>
      <c r="P35" s="60"/>
      <c r="Q35" s="60"/>
      <c r="R35" s="60"/>
      <c r="S35" s="60"/>
      <c r="T35" s="60"/>
    </row>
    <row r="36" spans="3:20" x14ac:dyDescent="0.35">
      <c r="C36" s="60"/>
      <c r="D36" s="60"/>
      <c r="E36" s="60"/>
      <c r="F36" s="60"/>
      <c r="G36" s="60"/>
      <c r="H36" s="60"/>
      <c r="I36" s="60"/>
      <c r="J36" s="60"/>
      <c r="K36" s="60"/>
      <c r="L36" s="60"/>
      <c r="M36" s="60"/>
      <c r="N36" s="60"/>
      <c r="O36" s="60"/>
      <c r="P36" s="60"/>
      <c r="Q36" s="60"/>
      <c r="R36" s="60"/>
      <c r="S36" s="60"/>
      <c r="T36" s="60"/>
    </row>
    <row r="37" spans="3:20" x14ac:dyDescent="0.35">
      <c r="C37" s="60"/>
      <c r="D37" s="60"/>
      <c r="E37" s="60"/>
      <c r="F37" s="60"/>
      <c r="G37" s="60"/>
      <c r="H37" s="60"/>
      <c r="I37" s="60"/>
      <c r="J37" s="60"/>
      <c r="K37" s="60"/>
      <c r="L37" s="60"/>
      <c r="M37" s="60"/>
      <c r="N37" s="60"/>
      <c r="O37" s="60"/>
      <c r="P37" s="60"/>
      <c r="Q37" s="60"/>
      <c r="R37" s="60"/>
      <c r="S37" s="60"/>
      <c r="T37" s="60"/>
    </row>
    <row r="38" spans="3:20" x14ac:dyDescent="0.35">
      <c r="C38" s="60"/>
      <c r="D38" s="60"/>
      <c r="E38" s="60"/>
      <c r="F38" s="60"/>
      <c r="G38" s="60"/>
      <c r="H38" s="60"/>
      <c r="I38" s="60"/>
      <c r="J38" s="60"/>
      <c r="K38" s="60"/>
      <c r="L38" s="60"/>
      <c r="M38" s="60"/>
      <c r="N38" s="60"/>
      <c r="O38" s="60"/>
      <c r="P38" s="60"/>
      <c r="Q38" s="60"/>
      <c r="R38" s="60"/>
      <c r="S38" s="60"/>
      <c r="T38" s="60"/>
    </row>
    <row r="39" spans="3:20" x14ac:dyDescent="0.35">
      <c r="C39" s="60"/>
      <c r="D39" s="60"/>
      <c r="E39" s="60"/>
      <c r="F39" s="60"/>
      <c r="G39" s="60"/>
      <c r="H39" s="60"/>
      <c r="I39" s="60"/>
      <c r="J39" s="60"/>
      <c r="K39" s="60"/>
      <c r="L39" s="60"/>
      <c r="M39" s="60"/>
      <c r="N39" s="60"/>
      <c r="O39" s="60"/>
      <c r="P39" s="60"/>
      <c r="Q39" s="60"/>
      <c r="R39" s="60"/>
      <c r="S39" s="60"/>
      <c r="T39" s="60"/>
    </row>
    <row r="40" spans="3:20" x14ac:dyDescent="0.35">
      <c r="C40" s="60"/>
      <c r="D40" s="60"/>
      <c r="E40" s="60"/>
      <c r="F40" s="60"/>
      <c r="G40" s="60"/>
      <c r="H40" s="60"/>
      <c r="I40" s="60"/>
      <c r="J40" s="60"/>
      <c r="K40" s="60"/>
      <c r="L40" s="60"/>
      <c r="M40" s="60"/>
      <c r="N40" s="60"/>
      <c r="O40" s="60"/>
      <c r="P40" s="60"/>
      <c r="Q40" s="60"/>
      <c r="R40" s="60"/>
      <c r="S40" s="60"/>
      <c r="T40" s="60"/>
    </row>
    <row r="41" spans="3:20" x14ac:dyDescent="0.35">
      <c r="C41" s="60"/>
      <c r="D41" s="60"/>
      <c r="E41" s="60"/>
      <c r="F41" s="60"/>
      <c r="G41" s="60"/>
      <c r="H41" s="60"/>
      <c r="I41" s="60"/>
      <c r="J41" s="60"/>
      <c r="K41" s="60"/>
      <c r="L41" s="60"/>
      <c r="M41" s="60"/>
      <c r="N41" s="60"/>
      <c r="O41" s="60"/>
      <c r="P41" s="60"/>
      <c r="Q41" s="60"/>
      <c r="R41" s="60"/>
      <c r="S41" s="60"/>
      <c r="T41" s="60"/>
    </row>
    <row r="42" spans="3:20" x14ac:dyDescent="0.35">
      <c r="C42" s="60"/>
      <c r="D42" s="60"/>
      <c r="E42" s="60"/>
      <c r="F42" s="60"/>
      <c r="G42" s="60"/>
      <c r="H42" s="60"/>
      <c r="I42" s="60"/>
      <c r="J42" s="60"/>
      <c r="K42" s="60"/>
      <c r="L42" s="60"/>
      <c r="M42" s="60"/>
      <c r="N42" s="60"/>
      <c r="O42" s="60"/>
      <c r="P42" s="60"/>
      <c r="Q42" s="60"/>
      <c r="R42" s="60"/>
      <c r="S42" s="60"/>
      <c r="T42" s="60"/>
    </row>
    <row r="43" spans="3:20" x14ac:dyDescent="0.35">
      <c r="C43" s="60"/>
      <c r="D43" s="60"/>
      <c r="E43" s="60"/>
      <c r="F43" s="60"/>
      <c r="G43" s="60"/>
      <c r="H43" s="60"/>
      <c r="I43" s="60"/>
      <c r="J43" s="60"/>
      <c r="K43" s="60"/>
      <c r="L43" s="60"/>
      <c r="M43" s="60"/>
      <c r="N43" s="60"/>
      <c r="O43" s="60"/>
      <c r="P43" s="60"/>
      <c r="Q43" s="60"/>
      <c r="R43" s="60"/>
      <c r="S43" s="60"/>
      <c r="T43" s="60"/>
    </row>
    <row r="44" spans="3:20" x14ac:dyDescent="0.35">
      <c r="C44" s="60"/>
      <c r="D44" s="60"/>
      <c r="E44" s="60"/>
      <c r="F44" s="60"/>
      <c r="G44" s="60"/>
      <c r="H44" s="60"/>
      <c r="I44" s="60"/>
      <c r="J44" s="60"/>
      <c r="K44" s="60"/>
      <c r="L44" s="60"/>
      <c r="M44" s="60"/>
      <c r="N44" s="60"/>
      <c r="O44" s="60"/>
      <c r="P44" s="60"/>
      <c r="Q44" s="60"/>
      <c r="R44" s="60"/>
      <c r="S44" s="60"/>
      <c r="T44" s="60"/>
    </row>
    <row r="45" spans="3:20" x14ac:dyDescent="0.35">
      <c r="C45" s="60"/>
      <c r="D45" s="60"/>
      <c r="E45" s="60"/>
      <c r="F45" s="60"/>
      <c r="G45" s="60"/>
      <c r="H45" s="60"/>
      <c r="I45" s="60"/>
      <c r="J45" s="60"/>
      <c r="K45" s="60"/>
      <c r="L45" s="60"/>
      <c r="M45" s="60"/>
      <c r="N45" s="60"/>
      <c r="O45" s="60"/>
      <c r="P45" s="60"/>
      <c r="Q45" s="60"/>
      <c r="R45" s="60"/>
      <c r="S45" s="60"/>
      <c r="T45" s="60"/>
    </row>
    <row r="46" spans="3:20" x14ac:dyDescent="0.35">
      <c r="C46" s="60"/>
      <c r="D46" s="60"/>
      <c r="E46" s="60"/>
      <c r="F46" s="60"/>
      <c r="G46" s="60"/>
      <c r="H46" s="60"/>
      <c r="I46" s="60"/>
      <c r="J46" s="60"/>
      <c r="K46" s="60"/>
      <c r="L46" s="60"/>
      <c r="M46" s="60"/>
      <c r="N46" s="60"/>
      <c r="O46" s="60"/>
      <c r="P46" s="60"/>
      <c r="Q46" s="60"/>
      <c r="R46" s="60"/>
      <c r="S46" s="60"/>
      <c r="T46" s="60"/>
    </row>
    <row r="47" spans="3:20" x14ac:dyDescent="0.35">
      <c r="C47" s="60"/>
      <c r="D47" s="60"/>
      <c r="E47" s="60"/>
      <c r="F47" s="60"/>
      <c r="G47" s="60"/>
      <c r="H47" s="60"/>
      <c r="I47" s="60"/>
      <c r="J47" s="60"/>
      <c r="K47" s="60"/>
      <c r="L47" s="60"/>
      <c r="M47" s="60"/>
      <c r="N47" s="60"/>
      <c r="O47" s="60"/>
      <c r="P47" s="60"/>
      <c r="Q47" s="60"/>
      <c r="R47" s="60"/>
      <c r="S47" s="60"/>
      <c r="T47" s="60"/>
    </row>
    <row r="48" spans="3:20" x14ac:dyDescent="0.35">
      <c r="C48" s="60"/>
      <c r="D48" s="60"/>
      <c r="E48" s="60"/>
      <c r="F48" s="60"/>
      <c r="G48" s="60"/>
      <c r="H48" s="60"/>
      <c r="I48" s="60"/>
      <c r="J48" s="60"/>
      <c r="K48" s="60"/>
      <c r="L48" s="60"/>
      <c r="M48" s="60"/>
      <c r="N48" s="60"/>
      <c r="O48" s="60"/>
      <c r="P48" s="60"/>
      <c r="Q48" s="60"/>
      <c r="R48" s="60"/>
      <c r="S48" s="60"/>
      <c r="T48" s="60"/>
    </row>
    <row r="49" spans="3:20" x14ac:dyDescent="0.35">
      <c r="C49" s="60"/>
      <c r="D49" s="60"/>
      <c r="E49" s="60"/>
      <c r="F49" s="60"/>
      <c r="G49" s="60"/>
      <c r="H49" s="60"/>
      <c r="I49" s="60"/>
      <c r="J49" s="60"/>
      <c r="K49" s="60"/>
      <c r="L49" s="60"/>
      <c r="M49" s="60"/>
      <c r="N49" s="60"/>
      <c r="O49" s="60"/>
      <c r="P49" s="60"/>
      <c r="Q49" s="60"/>
      <c r="R49" s="60"/>
      <c r="S49" s="60"/>
      <c r="T49" s="60"/>
    </row>
    <row r="50" spans="3:20" x14ac:dyDescent="0.35">
      <c r="C50" s="60"/>
      <c r="D50" s="60"/>
      <c r="E50" s="60"/>
      <c r="F50" s="60"/>
      <c r="G50" s="60"/>
      <c r="H50" s="60"/>
      <c r="I50" s="60"/>
      <c r="J50" s="60"/>
      <c r="K50" s="60"/>
      <c r="L50" s="60"/>
      <c r="M50" s="60"/>
      <c r="N50" s="60"/>
      <c r="O50" s="60"/>
      <c r="P50" s="60"/>
      <c r="Q50" s="60"/>
      <c r="R50" s="60"/>
      <c r="S50" s="60"/>
      <c r="T50" s="60"/>
    </row>
    <row r="51" spans="3:20" x14ac:dyDescent="0.35">
      <c r="C51" s="60"/>
      <c r="D51" s="60"/>
      <c r="E51" s="60"/>
      <c r="F51" s="60"/>
      <c r="G51" s="60"/>
      <c r="H51" s="60"/>
      <c r="I51" s="60"/>
      <c r="J51" s="60"/>
      <c r="K51" s="60"/>
      <c r="L51" s="60"/>
      <c r="M51" s="60"/>
      <c r="N51" s="60"/>
      <c r="O51" s="60"/>
      <c r="P51" s="60"/>
      <c r="Q51" s="60"/>
      <c r="R51" s="60"/>
      <c r="S51" s="60"/>
      <c r="T51" s="60"/>
    </row>
    <row r="52" spans="3:20" x14ac:dyDescent="0.35">
      <c r="C52" s="60"/>
      <c r="D52" s="60"/>
      <c r="E52" s="60"/>
      <c r="F52" s="60"/>
      <c r="G52" s="60"/>
      <c r="H52" s="60"/>
      <c r="I52" s="60"/>
      <c r="J52" s="60"/>
      <c r="K52" s="60"/>
      <c r="L52" s="60"/>
      <c r="M52" s="60"/>
      <c r="N52" s="60"/>
      <c r="O52" s="60"/>
      <c r="P52" s="60"/>
      <c r="Q52" s="60"/>
      <c r="R52" s="60"/>
      <c r="S52" s="60"/>
      <c r="T52" s="60"/>
    </row>
    <row r="53" spans="3:20" x14ac:dyDescent="0.35">
      <c r="C53" s="60"/>
      <c r="D53" s="60"/>
      <c r="E53" s="60"/>
      <c r="F53" s="60"/>
      <c r="G53" s="60"/>
      <c r="H53" s="60"/>
      <c r="I53" s="60"/>
      <c r="J53" s="60"/>
      <c r="K53" s="60"/>
      <c r="L53" s="60"/>
      <c r="M53" s="60"/>
      <c r="N53" s="60"/>
      <c r="O53" s="60"/>
      <c r="P53" s="60"/>
      <c r="Q53" s="60"/>
      <c r="R53" s="60"/>
      <c r="S53" s="60"/>
      <c r="T53" s="60"/>
    </row>
    <row r="54" spans="3:20" x14ac:dyDescent="0.35">
      <c r="C54" s="60"/>
      <c r="D54" s="60"/>
      <c r="E54" s="60"/>
      <c r="F54" s="60"/>
      <c r="G54" s="60"/>
      <c r="H54" s="60"/>
      <c r="I54" s="60"/>
      <c r="J54" s="60"/>
      <c r="K54" s="60"/>
      <c r="L54" s="60"/>
      <c r="M54" s="60"/>
      <c r="N54" s="60"/>
      <c r="O54" s="60"/>
      <c r="P54" s="60"/>
      <c r="Q54" s="60"/>
      <c r="R54" s="60"/>
      <c r="S54" s="60"/>
      <c r="T54" s="60"/>
    </row>
    <row r="55" spans="3:20" x14ac:dyDescent="0.35">
      <c r="C55" s="60"/>
      <c r="D55" s="60"/>
      <c r="E55" s="60"/>
      <c r="F55" s="60"/>
      <c r="G55" s="60"/>
      <c r="H55" s="60"/>
      <c r="I55" s="60"/>
      <c r="J55" s="60"/>
      <c r="K55" s="60"/>
      <c r="L55" s="60"/>
      <c r="M55" s="60"/>
      <c r="N55" s="60"/>
      <c r="O55" s="60"/>
      <c r="P55" s="60"/>
      <c r="Q55" s="60"/>
      <c r="R55" s="60"/>
      <c r="S55" s="60"/>
      <c r="T55" s="60"/>
    </row>
    <row r="56" spans="3:20" x14ac:dyDescent="0.35">
      <c r="C56" s="60"/>
      <c r="D56" s="60"/>
      <c r="E56" s="60"/>
      <c r="F56" s="60"/>
      <c r="G56" s="60"/>
      <c r="H56" s="60"/>
      <c r="I56" s="60"/>
      <c r="J56" s="60"/>
      <c r="K56" s="60"/>
      <c r="L56" s="60"/>
      <c r="M56" s="60"/>
      <c r="N56" s="60"/>
      <c r="O56" s="60"/>
      <c r="P56" s="60"/>
      <c r="Q56" s="60"/>
      <c r="R56" s="60"/>
      <c r="S56" s="60"/>
      <c r="T56" s="60"/>
    </row>
    <row r="57" spans="3:20" x14ac:dyDescent="0.35">
      <c r="C57" s="60"/>
      <c r="D57" s="60"/>
      <c r="E57" s="60"/>
      <c r="F57" s="60"/>
      <c r="G57" s="60"/>
      <c r="H57" s="60"/>
      <c r="I57" s="60"/>
      <c r="J57" s="60"/>
      <c r="K57" s="60"/>
      <c r="L57" s="60"/>
      <c r="M57" s="60"/>
      <c r="N57" s="60"/>
      <c r="O57" s="60"/>
      <c r="P57" s="60"/>
      <c r="Q57" s="60"/>
      <c r="R57" s="60"/>
      <c r="S57" s="60"/>
      <c r="T57" s="60"/>
    </row>
    <row r="58" spans="3:20" x14ac:dyDescent="0.35">
      <c r="C58" s="60"/>
      <c r="D58" s="60"/>
      <c r="E58" s="60"/>
      <c r="F58" s="60"/>
      <c r="G58" s="60"/>
      <c r="H58" s="60"/>
      <c r="I58" s="60"/>
      <c r="J58" s="60"/>
      <c r="K58" s="60"/>
      <c r="L58" s="60"/>
      <c r="M58" s="60"/>
      <c r="N58" s="60"/>
      <c r="O58" s="60"/>
      <c r="P58" s="60"/>
      <c r="Q58" s="60"/>
      <c r="R58" s="60"/>
      <c r="S58" s="60"/>
      <c r="T58" s="60"/>
    </row>
    <row r="59" spans="3:20" x14ac:dyDescent="0.35">
      <c r="C59" s="60"/>
      <c r="D59" s="60"/>
      <c r="E59" s="60"/>
      <c r="F59" s="60"/>
      <c r="G59" s="60"/>
      <c r="H59" s="60"/>
      <c r="I59" s="60"/>
      <c r="J59" s="60"/>
      <c r="K59" s="60"/>
      <c r="L59" s="60"/>
      <c r="M59" s="60"/>
      <c r="N59" s="60"/>
      <c r="O59" s="60"/>
      <c r="P59" s="60"/>
      <c r="Q59" s="60"/>
      <c r="R59" s="60"/>
      <c r="S59" s="60"/>
      <c r="T59" s="60"/>
    </row>
    <row r="60" spans="3:20" x14ac:dyDescent="0.35">
      <c r="C60" s="60"/>
      <c r="D60" s="60"/>
      <c r="E60" s="60"/>
      <c r="F60" s="60"/>
      <c r="G60" s="60"/>
      <c r="H60" s="60"/>
      <c r="I60" s="60"/>
      <c r="J60" s="60"/>
      <c r="K60" s="60"/>
      <c r="L60" s="60"/>
      <c r="M60" s="60"/>
      <c r="N60" s="60"/>
      <c r="O60" s="60"/>
      <c r="P60" s="60"/>
      <c r="Q60" s="60"/>
      <c r="R60" s="60"/>
      <c r="S60" s="60"/>
      <c r="T60" s="60"/>
    </row>
    <row r="61" spans="3:20" x14ac:dyDescent="0.35">
      <c r="C61" s="60"/>
      <c r="D61" s="60"/>
      <c r="E61" s="60"/>
      <c r="F61" s="60"/>
      <c r="G61" s="60"/>
      <c r="H61" s="60"/>
      <c r="I61" s="60"/>
      <c r="J61" s="60"/>
      <c r="K61" s="60"/>
      <c r="L61" s="60"/>
      <c r="M61" s="60"/>
      <c r="N61" s="60"/>
      <c r="O61" s="60"/>
      <c r="P61" s="60"/>
      <c r="Q61" s="60"/>
      <c r="R61" s="60"/>
      <c r="S61" s="60"/>
      <c r="T61" s="60"/>
    </row>
    <row r="62" spans="3:20" x14ac:dyDescent="0.35">
      <c r="C62" s="60"/>
      <c r="D62" s="60"/>
      <c r="E62" s="60"/>
      <c r="F62" s="60"/>
      <c r="G62" s="60"/>
      <c r="H62" s="60"/>
      <c r="I62" s="60"/>
      <c r="J62" s="60"/>
      <c r="K62" s="60"/>
      <c r="L62" s="60"/>
      <c r="M62" s="60"/>
      <c r="N62" s="60"/>
      <c r="O62" s="60"/>
      <c r="P62" s="60"/>
      <c r="Q62" s="60"/>
      <c r="R62" s="60"/>
      <c r="S62" s="60"/>
      <c r="T62" s="60"/>
    </row>
    <row r="63" spans="3:20" x14ac:dyDescent="0.35">
      <c r="C63" s="60"/>
      <c r="D63" s="60"/>
      <c r="E63" s="60"/>
      <c r="F63" s="60"/>
      <c r="G63" s="60"/>
      <c r="H63" s="60"/>
      <c r="I63" s="60"/>
      <c r="J63" s="60"/>
      <c r="K63" s="60"/>
      <c r="L63" s="60"/>
      <c r="M63" s="60"/>
      <c r="N63" s="60"/>
      <c r="O63" s="60"/>
      <c r="P63" s="60"/>
      <c r="Q63" s="60"/>
      <c r="R63" s="60"/>
      <c r="S63" s="60"/>
      <c r="T63" s="60"/>
    </row>
    <row r="64" spans="3:20" x14ac:dyDescent="0.35">
      <c r="C64" s="60"/>
      <c r="D64" s="60"/>
      <c r="E64" s="60"/>
      <c r="F64" s="60"/>
      <c r="G64" s="60"/>
      <c r="H64" s="60"/>
      <c r="I64" s="60"/>
      <c r="J64" s="60"/>
      <c r="K64" s="60"/>
      <c r="L64" s="60"/>
      <c r="M64" s="60"/>
      <c r="N64" s="60"/>
      <c r="O64" s="60"/>
      <c r="P64" s="60"/>
      <c r="Q64" s="60"/>
      <c r="R64" s="60"/>
      <c r="S64" s="60"/>
      <c r="T64" s="60"/>
    </row>
    <row r="65" spans="3:20" x14ac:dyDescent="0.35">
      <c r="C65" s="60"/>
      <c r="D65" s="60"/>
      <c r="E65" s="60"/>
      <c r="F65" s="60"/>
      <c r="G65" s="60"/>
      <c r="H65" s="60"/>
      <c r="I65" s="60"/>
      <c r="J65" s="60"/>
      <c r="K65" s="60"/>
      <c r="L65" s="60"/>
      <c r="M65" s="60"/>
      <c r="N65" s="60"/>
      <c r="O65" s="60"/>
      <c r="P65" s="60"/>
      <c r="Q65" s="60"/>
      <c r="R65" s="60"/>
      <c r="S65" s="60"/>
      <c r="T65" s="60"/>
    </row>
    <row r="66" spans="3:20" x14ac:dyDescent="0.35">
      <c r="C66" s="60"/>
      <c r="D66" s="60"/>
      <c r="E66" s="60"/>
      <c r="F66" s="60"/>
      <c r="G66" s="60"/>
      <c r="H66" s="60"/>
      <c r="I66" s="60"/>
      <c r="J66" s="60"/>
      <c r="K66" s="60"/>
      <c r="L66" s="60"/>
      <c r="M66" s="60"/>
      <c r="N66" s="60"/>
      <c r="O66" s="60"/>
      <c r="P66" s="60"/>
      <c r="Q66" s="60"/>
      <c r="R66" s="60"/>
      <c r="S66" s="60"/>
      <c r="T66" s="60"/>
    </row>
    <row r="67" spans="3:20" x14ac:dyDescent="0.35">
      <c r="C67" s="60"/>
      <c r="D67" s="60"/>
      <c r="E67" s="60"/>
      <c r="F67" s="60"/>
      <c r="G67" s="60"/>
      <c r="H67" s="60"/>
      <c r="I67" s="60"/>
      <c r="J67" s="60"/>
      <c r="K67" s="60"/>
      <c r="L67" s="60"/>
      <c r="M67" s="60"/>
      <c r="N67" s="60"/>
      <c r="O67" s="60"/>
      <c r="P67" s="60"/>
      <c r="Q67" s="60"/>
      <c r="R67" s="60"/>
      <c r="S67" s="60"/>
      <c r="T67" s="60"/>
    </row>
    <row r="68" spans="3:20" x14ac:dyDescent="0.35">
      <c r="C68" s="60"/>
      <c r="D68" s="60"/>
      <c r="E68" s="60"/>
      <c r="F68" s="60"/>
      <c r="G68" s="60"/>
      <c r="H68" s="60"/>
      <c r="I68" s="60"/>
      <c r="J68" s="60"/>
      <c r="K68" s="60"/>
      <c r="L68" s="60"/>
      <c r="M68" s="60"/>
      <c r="N68" s="60"/>
      <c r="O68" s="60"/>
      <c r="P68" s="60"/>
      <c r="Q68" s="60"/>
      <c r="R68" s="60"/>
      <c r="S68" s="60"/>
      <c r="T68" s="60"/>
    </row>
    <row r="69" spans="3:20" x14ac:dyDescent="0.35">
      <c r="C69" s="60"/>
      <c r="D69" s="60"/>
      <c r="E69" s="60"/>
      <c r="F69" s="60"/>
      <c r="G69" s="60"/>
      <c r="H69" s="60"/>
      <c r="I69" s="60"/>
      <c r="J69" s="60"/>
      <c r="K69" s="60"/>
      <c r="L69" s="60"/>
      <c r="M69" s="60"/>
      <c r="N69" s="60"/>
      <c r="O69" s="60"/>
      <c r="P69" s="60"/>
      <c r="Q69" s="60"/>
      <c r="R69" s="60"/>
      <c r="S69" s="60"/>
      <c r="T69" s="60"/>
    </row>
    <row r="70" spans="3:20" x14ac:dyDescent="0.35">
      <c r="C70" s="60"/>
      <c r="D70" s="60"/>
      <c r="E70" s="60"/>
      <c r="F70" s="60"/>
      <c r="G70" s="60"/>
      <c r="H70" s="60"/>
      <c r="I70" s="60"/>
      <c r="J70" s="60"/>
      <c r="K70" s="60"/>
      <c r="L70" s="60"/>
      <c r="M70" s="60"/>
      <c r="N70" s="60"/>
      <c r="O70" s="60"/>
      <c r="P70" s="60"/>
      <c r="Q70" s="60"/>
      <c r="R70" s="60"/>
      <c r="S70" s="60"/>
      <c r="T70" s="60"/>
    </row>
    <row r="71" spans="3:20" x14ac:dyDescent="0.35">
      <c r="C71" s="60"/>
      <c r="D71" s="60"/>
      <c r="E71" s="60"/>
      <c r="F71" s="60"/>
      <c r="G71" s="60"/>
      <c r="H71" s="60"/>
      <c r="I71" s="60"/>
      <c r="J71" s="60"/>
      <c r="K71" s="60"/>
      <c r="L71" s="60"/>
      <c r="M71" s="60"/>
      <c r="N71" s="60"/>
      <c r="O71" s="60"/>
      <c r="P71" s="60"/>
      <c r="Q71" s="60"/>
      <c r="R71" s="60"/>
      <c r="S71" s="60"/>
      <c r="T71" s="60"/>
    </row>
    <row r="72" spans="3:20" x14ac:dyDescent="0.35">
      <c r="C72" s="60"/>
      <c r="D72" s="60"/>
      <c r="E72" s="60"/>
      <c r="F72" s="60"/>
      <c r="G72" s="60"/>
      <c r="H72" s="60"/>
      <c r="I72" s="60"/>
      <c r="J72" s="60"/>
      <c r="K72" s="60"/>
      <c r="L72" s="60"/>
      <c r="M72" s="60"/>
      <c r="N72" s="60"/>
      <c r="O72" s="60"/>
      <c r="P72" s="60"/>
      <c r="Q72" s="60"/>
      <c r="R72" s="60"/>
      <c r="S72" s="60"/>
      <c r="T72" s="60"/>
    </row>
    <row r="73" spans="3:20" x14ac:dyDescent="0.35">
      <c r="C73" s="60"/>
      <c r="D73" s="60"/>
      <c r="E73" s="60"/>
      <c r="F73" s="60"/>
      <c r="G73" s="60"/>
      <c r="H73" s="60"/>
      <c r="I73" s="60"/>
      <c r="J73" s="60"/>
      <c r="K73" s="60"/>
      <c r="L73" s="60"/>
      <c r="M73" s="60"/>
      <c r="N73" s="60"/>
      <c r="O73" s="60"/>
      <c r="P73" s="60"/>
      <c r="Q73" s="60"/>
      <c r="R73" s="60"/>
      <c r="S73" s="60"/>
      <c r="T73" s="60"/>
    </row>
    <row r="74" spans="3:20" x14ac:dyDescent="0.35">
      <c r="C74" s="60"/>
      <c r="D74" s="60"/>
      <c r="E74" s="60"/>
      <c r="F74" s="60"/>
      <c r="G74" s="60"/>
      <c r="H74" s="60"/>
      <c r="I74" s="60"/>
      <c r="J74" s="60"/>
      <c r="K74" s="60"/>
      <c r="L74" s="60"/>
      <c r="M74" s="60"/>
      <c r="N74" s="60"/>
      <c r="O74" s="60"/>
      <c r="P74" s="60"/>
      <c r="Q74" s="60"/>
      <c r="R74" s="60"/>
      <c r="S74" s="60"/>
      <c r="T74" s="60"/>
    </row>
    <row r="75" spans="3:20" x14ac:dyDescent="0.35">
      <c r="C75" s="60"/>
      <c r="D75" s="60"/>
      <c r="E75" s="60"/>
      <c r="F75" s="60"/>
      <c r="G75" s="60"/>
      <c r="H75" s="60"/>
      <c r="I75" s="60"/>
      <c r="J75" s="60"/>
      <c r="K75" s="60"/>
      <c r="L75" s="60"/>
      <c r="M75" s="60"/>
      <c r="N75" s="60"/>
      <c r="O75" s="60"/>
      <c r="P75" s="60"/>
      <c r="Q75" s="60"/>
      <c r="R75" s="60"/>
      <c r="S75" s="60"/>
      <c r="T75" s="60"/>
    </row>
    <row r="76" spans="3:20" x14ac:dyDescent="0.35">
      <c r="C76" s="60"/>
      <c r="D76" s="60"/>
      <c r="E76" s="60"/>
      <c r="F76" s="60"/>
      <c r="G76" s="60"/>
      <c r="H76" s="60"/>
      <c r="I76" s="60"/>
      <c r="J76" s="60"/>
      <c r="K76" s="60"/>
      <c r="L76" s="60"/>
      <c r="M76" s="60"/>
      <c r="N76" s="60"/>
      <c r="O76" s="60"/>
      <c r="P76" s="60"/>
      <c r="Q76" s="60"/>
      <c r="R76" s="60"/>
      <c r="S76" s="60"/>
      <c r="T76" s="60"/>
    </row>
    <row r="77" spans="3:20" x14ac:dyDescent="0.35">
      <c r="C77" s="60"/>
      <c r="D77" s="60"/>
      <c r="E77" s="60"/>
      <c r="F77" s="60"/>
      <c r="G77" s="60"/>
      <c r="H77" s="60"/>
      <c r="I77" s="60"/>
      <c r="J77" s="60"/>
      <c r="K77" s="60"/>
      <c r="L77" s="60"/>
      <c r="M77" s="60"/>
      <c r="N77" s="60"/>
      <c r="O77" s="60"/>
      <c r="P77" s="60"/>
      <c r="Q77" s="60"/>
      <c r="R77" s="60"/>
      <c r="S77" s="60"/>
      <c r="T77" s="60"/>
    </row>
    <row r="78" spans="3:20" x14ac:dyDescent="0.35">
      <c r="C78" s="60"/>
      <c r="D78" s="60"/>
      <c r="E78" s="60"/>
      <c r="F78" s="60"/>
      <c r="G78" s="60"/>
      <c r="H78" s="60"/>
      <c r="I78" s="60"/>
      <c r="J78" s="60"/>
      <c r="K78" s="60"/>
      <c r="L78" s="60"/>
      <c r="M78" s="60"/>
      <c r="N78" s="60"/>
      <c r="O78" s="60"/>
      <c r="P78" s="60"/>
      <c r="Q78" s="60"/>
      <c r="R78" s="60"/>
      <c r="S78" s="60"/>
      <c r="T78" s="60"/>
    </row>
    <row r="79" spans="3:20" x14ac:dyDescent="0.35">
      <c r="C79" s="60"/>
      <c r="D79" s="60"/>
      <c r="E79" s="60"/>
      <c r="F79" s="60"/>
      <c r="G79" s="60"/>
      <c r="H79" s="60"/>
      <c r="I79" s="60"/>
      <c r="J79" s="60"/>
      <c r="K79" s="60"/>
      <c r="L79" s="60"/>
      <c r="M79" s="60"/>
      <c r="N79" s="60"/>
      <c r="O79" s="60"/>
      <c r="P79" s="60"/>
      <c r="Q79" s="60"/>
      <c r="R79" s="60"/>
      <c r="S79" s="60"/>
      <c r="T79" s="60"/>
    </row>
    <row r="80" spans="3:20" x14ac:dyDescent="0.35">
      <c r="C80" s="60"/>
      <c r="D80" s="60"/>
      <c r="E80" s="60"/>
      <c r="F80" s="60"/>
      <c r="G80" s="60"/>
      <c r="H80" s="60"/>
      <c r="I80" s="60"/>
      <c r="J80" s="60"/>
      <c r="K80" s="60"/>
      <c r="L80" s="60"/>
      <c r="M80" s="60"/>
      <c r="N80" s="60"/>
      <c r="O80" s="60"/>
      <c r="P80" s="60"/>
      <c r="Q80" s="60"/>
      <c r="R80" s="60"/>
      <c r="S80" s="60"/>
      <c r="T80" s="60"/>
    </row>
    <row r="81" spans="3:20" x14ac:dyDescent="0.35">
      <c r="C81" s="60"/>
      <c r="D81" s="60"/>
      <c r="E81" s="60"/>
      <c r="F81" s="60"/>
      <c r="G81" s="60"/>
      <c r="H81" s="60"/>
      <c r="I81" s="60"/>
      <c r="J81" s="60"/>
      <c r="K81" s="60"/>
      <c r="L81" s="60"/>
      <c r="M81" s="60"/>
      <c r="N81" s="60"/>
      <c r="O81" s="60"/>
      <c r="P81" s="60"/>
      <c r="Q81" s="60"/>
      <c r="R81" s="60"/>
      <c r="S81" s="60"/>
      <c r="T81" s="60"/>
    </row>
    <row r="82" spans="3:20" x14ac:dyDescent="0.35">
      <c r="C82" s="60"/>
      <c r="D82" s="60"/>
      <c r="E82" s="60"/>
      <c r="F82" s="60"/>
      <c r="G82" s="60"/>
      <c r="H82" s="60"/>
      <c r="I82" s="60"/>
      <c r="J82" s="60"/>
      <c r="K82" s="60"/>
      <c r="L82" s="60"/>
      <c r="M82" s="60"/>
      <c r="N82" s="60"/>
      <c r="O82" s="60"/>
      <c r="P82" s="60"/>
      <c r="Q82" s="60"/>
      <c r="R82" s="60"/>
      <c r="S82" s="60"/>
      <c r="T82" s="60"/>
    </row>
    <row r="83" spans="3:20" x14ac:dyDescent="0.35">
      <c r="C83" s="60"/>
      <c r="D83" s="60"/>
      <c r="E83" s="60"/>
      <c r="F83" s="60"/>
      <c r="G83" s="60"/>
      <c r="H83" s="60"/>
      <c r="I83" s="60"/>
      <c r="J83" s="60"/>
      <c r="K83" s="60"/>
      <c r="L83" s="60"/>
      <c r="M83" s="60"/>
      <c r="N83" s="60"/>
      <c r="O83" s="60"/>
      <c r="P83" s="60"/>
      <c r="Q83" s="60"/>
      <c r="R83" s="60"/>
      <c r="S83" s="60"/>
      <c r="T83" s="60"/>
    </row>
    <row r="84" spans="3:20" x14ac:dyDescent="0.35">
      <c r="C84" s="60"/>
      <c r="D84" s="60"/>
      <c r="E84" s="60"/>
      <c r="F84" s="60"/>
      <c r="G84" s="60"/>
      <c r="H84" s="60"/>
      <c r="I84" s="60"/>
      <c r="J84" s="60"/>
      <c r="K84" s="60"/>
      <c r="L84" s="60"/>
      <c r="M84" s="60"/>
      <c r="N84" s="60"/>
      <c r="O84" s="60"/>
      <c r="P84" s="60"/>
      <c r="Q84" s="60"/>
      <c r="R84" s="60"/>
      <c r="S84" s="60"/>
      <c r="T84" s="60"/>
    </row>
    <row r="85" spans="3:20" x14ac:dyDescent="0.35">
      <c r="C85" s="60"/>
      <c r="D85" s="60"/>
      <c r="E85" s="60"/>
      <c r="F85" s="60"/>
      <c r="G85" s="60"/>
      <c r="H85" s="60"/>
      <c r="I85" s="60"/>
      <c r="J85" s="60"/>
      <c r="K85" s="60"/>
      <c r="L85" s="60"/>
      <c r="M85" s="60"/>
      <c r="N85" s="60"/>
      <c r="O85" s="60"/>
      <c r="P85" s="60"/>
      <c r="Q85" s="60"/>
      <c r="R85" s="60"/>
      <c r="S85" s="60"/>
      <c r="T85" s="60"/>
    </row>
    <row r="86" spans="3:20" x14ac:dyDescent="0.35">
      <c r="C86" s="60"/>
      <c r="D86" s="60"/>
      <c r="E86" s="60"/>
      <c r="F86" s="60"/>
      <c r="G86" s="60"/>
      <c r="H86" s="60"/>
      <c r="I86" s="60"/>
      <c r="J86" s="60"/>
      <c r="K86" s="60"/>
      <c r="L86" s="60"/>
      <c r="M86" s="60"/>
      <c r="N86" s="60"/>
      <c r="O86" s="60"/>
      <c r="P86" s="60"/>
      <c r="Q86" s="60"/>
      <c r="R86" s="60"/>
      <c r="S86" s="60"/>
      <c r="T86" s="60"/>
    </row>
    <row r="87" spans="3:20" x14ac:dyDescent="0.35">
      <c r="C87" s="60"/>
      <c r="D87" s="60"/>
      <c r="E87" s="60"/>
      <c r="F87" s="60"/>
      <c r="G87" s="60"/>
      <c r="H87" s="60"/>
      <c r="I87" s="60"/>
      <c r="J87" s="60"/>
      <c r="K87" s="60"/>
      <c r="L87" s="60"/>
      <c r="M87" s="60"/>
      <c r="N87" s="60"/>
      <c r="O87" s="60"/>
      <c r="P87" s="60"/>
      <c r="Q87" s="60"/>
      <c r="R87" s="60"/>
      <c r="S87" s="60"/>
      <c r="T87" s="60"/>
    </row>
    <row r="88" spans="3:20" x14ac:dyDescent="0.35">
      <c r="C88" s="60"/>
      <c r="D88" s="60"/>
      <c r="E88" s="60"/>
      <c r="F88" s="60"/>
      <c r="G88" s="60"/>
      <c r="H88" s="60"/>
      <c r="I88" s="60"/>
      <c r="J88" s="60"/>
      <c r="K88" s="60"/>
      <c r="L88" s="60"/>
      <c r="M88" s="60"/>
      <c r="N88" s="60"/>
      <c r="O88" s="60"/>
      <c r="P88" s="60"/>
      <c r="Q88" s="60"/>
      <c r="R88" s="60"/>
      <c r="S88" s="60"/>
      <c r="T88" s="60"/>
    </row>
    <row r="89" spans="3:20" x14ac:dyDescent="0.35">
      <c r="C89" s="60"/>
      <c r="D89" s="60"/>
      <c r="E89" s="60"/>
      <c r="F89" s="60"/>
      <c r="G89" s="60"/>
      <c r="H89" s="60"/>
      <c r="I89" s="60"/>
      <c r="J89" s="60"/>
      <c r="K89" s="60"/>
      <c r="L89" s="60"/>
      <c r="M89" s="60"/>
      <c r="N89" s="60"/>
      <c r="O89" s="60"/>
      <c r="P89" s="60"/>
      <c r="Q89" s="60"/>
      <c r="R89" s="60"/>
      <c r="S89" s="60"/>
      <c r="T89" s="60"/>
    </row>
    <row r="90" spans="3:20" x14ac:dyDescent="0.35">
      <c r="C90" s="60"/>
      <c r="D90" s="60"/>
      <c r="E90" s="60"/>
      <c r="F90" s="60"/>
      <c r="G90" s="60"/>
      <c r="H90" s="60"/>
      <c r="I90" s="60"/>
      <c r="J90" s="60"/>
      <c r="K90" s="60"/>
      <c r="L90" s="60"/>
      <c r="M90" s="60"/>
      <c r="N90" s="60"/>
      <c r="O90" s="60"/>
      <c r="P90" s="60"/>
      <c r="Q90" s="60"/>
      <c r="R90" s="60"/>
      <c r="S90" s="60"/>
      <c r="T90" s="60"/>
    </row>
    <row r="91" spans="3:20" x14ac:dyDescent="0.35">
      <c r="C91" s="60"/>
      <c r="D91" s="60"/>
      <c r="E91" s="60"/>
      <c r="F91" s="60"/>
      <c r="G91" s="60"/>
      <c r="H91" s="60"/>
      <c r="I91" s="60"/>
      <c r="J91" s="60"/>
      <c r="K91" s="60"/>
      <c r="L91" s="60"/>
      <c r="M91" s="60"/>
      <c r="N91" s="60"/>
      <c r="O91" s="60"/>
      <c r="P91" s="60"/>
      <c r="Q91" s="60"/>
      <c r="R91" s="60"/>
      <c r="S91" s="60"/>
      <c r="T91" s="60"/>
    </row>
    <row r="92" spans="3:20" x14ac:dyDescent="0.35">
      <c r="C92" s="60"/>
      <c r="D92" s="60"/>
      <c r="E92" s="60"/>
      <c r="F92" s="60"/>
      <c r="G92" s="60"/>
      <c r="H92" s="60"/>
      <c r="I92" s="60"/>
      <c r="J92" s="60"/>
      <c r="K92" s="60"/>
      <c r="L92" s="60"/>
      <c r="M92" s="60"/>
      <c r="N92" s="60"/>
      <c r="O92" s="60"/>
      <c r="P92" s="60"/>
      <c r="Q92" s="60"/>
      <c r="R92" s="60"/>
      <c r="S92" s="60"/>
      <c r="T92" s="60"/>
    </row>
    <row r="93" spans="3:20" x14ac:dyDescent="0.35">
      <c r="C93" s="60"/>
      <c r="D93" s="60"/>
      <c r="E93" s="60"/>
      <c r="F93" s="60"/>
      <c r="G93" s="60"/>
      <c r="H93" s="60"/>
      <c r="I93" s="60"/>
      <c r="J93" s="60"/>
      <c r="K93" s="60"/>
      <c r="L93" s="60"/>
      <c r="M93" s="60"/>
      <c r="N93" s="60"/>
      <c r="O93" s="60"/>
      <c r="P93" s="60"/>
      <c r="Q93" s="60"/>
      <c r="R93" s="60"/>
      <c r="S93" s="60"/>
      <c r="T93" s="60"/>
    </row>
    <row r="94" spans="3:20" x14ac:dyDescent="0.35">
      <c r="C94" s="60"/>
      <c r="D94" s="60"/>
      <c r="E94" s="60"/>
      <c r="F94" s="60"/>
      <c r="G94" s="60"/>
      <c r="H94" s="60"/>
      <c r="I94" s="60"/>
      <c r="J94" s="60"/>
      <c r="K94" s="60"/>
      <c r="L94" s="60"/>
      <c r="M94" s="60"/>
      <c r="N94" s="60"/>
      <c r="O94" s="60"/>
      <c r="P94" s="60"/>
      <c r="Q94" s="60"/>
      <c r="R94" s="60"/>
      <c r="S94" s="60"/>
      <c r="T94" s="60"/>
    </row>
    <row r="95" spans="3:20" x14ac:dyDescent="0.35">
      <c r="C95" s="60"/>
      <c r="D95" s="60"/>
      <c r="E95" s="60"/>
      <c r="F95" s="60"/>
      <c r="G95" s="60"/>
      <c r="H95" s="60"/>
      <c r="I95" s="60"/>
      <c r="J95" s="60"/>
      <c r="K95" s="60"/>
      <c r="L95" s="60"/>
      <c r="M95" s="60"/>
      <c r="N95" s="60"/>
      <c r="O95" s="60"/>
      <c r="P95" s="60"/>
      <c r="Q95" s="60"/>
      <c r="R95" s="60"/>
      <c r="S95" s="60"/>
      <c r="T95" s="60"/>
    </row>
    <row r="96" spans="3:20" x14ac:dyDescent="0.35">
      <c r="C96" s="60"/>
      <c r="D96" s="60"/>
      <c r="E96" s="60"/>
      <c r="F96" s="60"/>
      <c r="G96" s="60"/>
      <c r="H96" s="60"/>
      <c r="I96" s="60"/>
      <c r="J96" s="60"/>
      <c r="K96" s="60"/>
      <c r="L96" s="60"/>
      <c r="M96" s="60"/>
      <c r="N96" s="60"/>
      <c r="O96" s="60"/>
      <c r="P96" s="60"/>
      <c r="Q96" s="60"/>
      <c r="R96" s="60"/>
      <c r="S96" s="60"/>
      <c r="T96" s="60"/>
    </row>
    <row r="97" spans="3:20" x14ac:dyDescent="0.35">
      <c r="C97" s="60"/>
      <c r="D97" s="60"/>
      <c r="E97" s="60"/>
      <c r="F97" s="60"/>
      <c r="G97" s="60"/>
      <c r="H97" s="60"/>
      <c r="I97" s="60"/>
      <c r="J97" s="60"/>
      <c r="K97" s="60"/>
      <c r="L97" s="60"/>
      <c r="M97" s="60"/>
      <c r="N97" s="60"/>
      <c r="O97" s="60"/>
      <c r="P97" s="60"/>
      <c r="Q97" s="60"/>
      <c r="R97" s="60"/>
      <c r="S97" s="60"/>
      <c r="T97" s="60"/>
    </row>
    <row r="98" spans="3:20" x14ac:dyDescent="0.35">
      <c r="C98" s="60"/>
      <c r="D98" s="60"/>
      <c r="E98" s="60"/>
      <c r="F98" s="60"/>
      <c r="G98" s="60"/>
      <c r="H98" s="60"/>
      <c r="I98" s="60"/>
      <c r="J98" s="60"/>
      <c r="K98" s="60"/>
      <c r="L98" s="60"/>
      <c r="M98" s="60"/>
      <c r="N98" s="60"/>
      <c r="O98" s="60"/>
      <c r="P98" s="60"/>
      <c r="Q98" s="60"/>
      <c r="R98" s="60"/>
      <c r="S98" s="60"/>
      <c r="T98" s="60"/>
    </row>
    <row r="99" spans="3:20" x14ac:dyDescent="0.35">
      <c r="C99" s="60"/>
      <c r="D99" s="60"/>
      <c r="E99" s="60"/>
      <c r="F99" s="60"/>
      <c r="G99" s="60"/>
      <c r="H99" s="60"/>
      <c r="I99" s="60"/>
      <c r="J99" s="60"/>
      <c r="K99" s="60"/>
      <c r="L99" s="60"/>
      <c r="M99" s="60"/>
      <c r="N99" s="60"/>
      <c r="O99" s="60"/>
      <c r="P99" s="60"/>
      <c r="Q99" s="60"/>
      <c r="R99" s="60"/>
      <c r="S99" s="60"/>
      <c r="T99" s="60"/>
    </row>
    <row r="100" spans="3:20" x14ac:dyDescent="0.35">
      <c r="C100" s="60"/>
      <c r="D100" s="60"/>
      <c r="E100" s="60"/>
      <c r="F100" s="60"/>
      <c r="G100" s="60"/>
      <c r="H100" s="60"/>
      <c r="I100" s="60"/>
      <c r="J100" s="60"/>
      <c r="K100" s="60"/>
      <c r="L100" s="60"/>
      <c r="M100" s="60"/>
      <c r="N100" s="60"/>
      <c r="O100" s="60"/>
      <c r="P100" s="60"/>
      <c r="Q100" s="60"/>
      <c r="R100" s="60"/>
      <c r="S100" s="60"/>
      <c r="T100" s="60"/>
    </row>
    <row r="101" spans="3:20" x14ac:dyDescent="0.35">
      <c r="C101" s="60"/>
      <c r="D101" s="60"/>
      <c r="E101" s="60"/>
      <c r="F101" s="60"/>
      <c r="G101" s="60"/>
      <c r="H101" s="60"/>
      <c r="I101" s="60"/>
      <c r="J101" s="60"/>
      <c r="K101" s="60"/>
      <c r="L101" s="60"/>
      <c r="M101" s="60"/>
      <c r="N101" s="60"/>
      <c r="O101" s="60"/>
      <c r="P101" s="60"/>
      <c r="Q101" s="60"/>
      <c r="R101" s="60"/>
      <c r="S101" s="60"/>
      <c r="T101" s="60"/>
    </row>
    <row r="102" spans="3:20" x14ac:dyDescent="0.35">
      <c r="C102" s="60"/>
      <c r="D102" s="60"/>
      <c r="E102" s="60"/>
      <c r="F102" s="60"/>
      <c r="G102" s="60"/>
      <c r="H102" s="60"/>
      <c r="I102" s="60"/>
      <c r="J102" s="60"/>
      <c r="K102" s="60"/>
      <c r="L102" s="60"/>
      <c r="M102" s="60"/>
      <c r="N102" s="60"/>
      <c r="O102" s="60"/>
      <c r="P102" s="60"/>
      <c r="Q102" s="60"/>
      <c r="R102" s="60"/>
      <c r="S102" s="60"/>
      <c r="T102" s="60"/>
    </row>
    <row r="103" spans="3:20" x14ac:dyDescent="0.35">
      <c r="C103" s="60"/>
      <c r="D103" s="60"/>
      <c r="E103" s="60"/>
      <c r="F103" s="60"/>
      <c r="G103" s="60"/>
      <c r="H103" s="60"/>
      <c r="I103" s="60"/>
      <c r="J103" s="60"/>
      <c r="K103" s="60"/>
      <c r="L103" s="60"/>
      <c r="M103" s="60"/>
      <c r="N103" s="60"/>
      <c r="O103" s="60"/>
      <c r="P103" s="60"/>
      <c r="Q103" s="60"/>
      <c r="R103" s="60"/>
      <c r="S103" s="60"/>
      <c r="T103" s="60"/>
    </row>
    <row r="104" spans="3:20" x14ac:dyDescent="0.35">
      <c r="C104" s="60"/>
      <c r="D104" s="60"/>
      <c r="E104" s="60"/>
      <c r="F104" s="60"/>
      <c r="G104" s="60"/>
      <c r="H104" s="60"/>
      <c r="I104" s="60"/>
      <c r="J104" s="60"/>
      <c r="K104" s="60"/>
      <c r="L104" s="60"/>
      <c r="M104" s="60"/>
      <c r="N104" s="60"/>
      <c r="O104" s="60"/>
      <c r="P104" s="60"/>
      <c r="Q104" s="60"/>
      <c r="R104" s="60"/>
      <c r="S104" s="60"/>
      <c r="T104" s="60"/>
    </row>
    <row r="105" spans="3:20" x14ac:dyDescent="0.35">
      <c r="C105" s="60"/>
      <c r="D105" s="60"/>
      <c r="E105" s="60"/>
      <c r="F105" s="60"/>
      <c r="G105" s="60"/>
      <c r="H105" s="60"/>
      <c r="I105" s="60"/>
      <c r="J105" s="60"/>
      <c r="K105" s="60"/>
      <c r="L105" s="60"/>
      <c r="M105" s="60"/>
      <c r="N105" s="60"/>
      <c r="O105" s="60"/>
      <c r="P105" s="60"/>
      <c r="Q105" s="60"/>
      <c r="R105" s="60"/>
      <c r="S105" s="60"/>
      <c r="T105" s="60"/>
    </row>
    <row r="106" spans="3:20" x14ac:dyDescent="0.35">
      <c r="C106" s="60"/>
      <c r="D106" s="60"/>
      <c r="E106" s="60"/>
      <c r="F106" s="60"/>
      <c r="G106" s="60"/>
      <c r="H106" s="60"/>
      <c r="I106" s="60"/>
      <c r="J106" s="60"/>
      <c r="K106" s="60"/>
      <c r="L106" s="60"/>
      <c r="M106" s="60"/>
      <c r="N106" s="60"/>
      <c r="O106" s="60"/>
      <c r="P106" s="60"/>
      <c r="Q106" s="60"/>
      <c r="R106" s="60"/>
      <c r="S106" s="60"/>
      <c r="T106" s="60"/>
    </row>
    <row r="107" spans="3:20" x14ac:dyDescent="0.35">
      <c r="C107" s="60"/>
      <c r="D107" s="60"/>
      <c r="E107" s="60"/>
      <c r="F107" s="60"/>
      <c r="G107" s="60"/>
      <c r="H107" s="60"/>
      <c r="I107" s="60"/>
      <c r="J107" s="60"/>
      <c r="K107" s="60"/>
      <c r="L107" s="60"/>
      <c r="M107" s="60"/>
      <c r="N107" s="60"/>
      <c r="O107" s="60"/>
      <c r="P107" s="60"/>
      <c r="Q107" s="60"/>
      <c r="R107" s="60"/>
      <c r="S107" s="60"/>
      <c r="T107" s="60"/>
    </row>
    <row r="108" spans="3:20" x14ac:dyDescent="0.35">
      <c r="C108" s="60"/>
      <c r="D108" s="60"/>
      <c r="E108" s="60"/>
      <c r="F108" s="60"/>
      <c r="G108" s="60"/>
      <c r="H108" s="60"/>
      <c r="I108" s="60"/>
      <c r="J108" s="60"/>
      <c r="K108" s="60"/>
      <c r="L108" s="60"/>
      <c r="M108" s="60"/>
      <c r="N108" s="60"/>
      <c r="O108" s="60"/>
      <c r="P108" s="60"/>
      <c r="Q108" s="60"/>
      <c r="R108" s="60"/>
      <c r="S108" s="60"/>
      <c r="T108" s="60"/>
    </row>
    <row r="109" spans="3:20" x14ac:dyDescent="0.35">
      <c r="C109" s="60"/>
      <c r="D109" s="60"/>
      <c r="E109" s="60"/>
      <c r="F109" s="60"/>
      <c r="G109" s="60"/>
      <c r="H109" s="60"/>
      <c r="I109" s="60"/>
      <c r="J109" s="60"/>
      <c r="K109" s="60"/>
      <c r="L109" s="60"/>
      <c r="M109" s="60"/>
      <c r="N109" s="60"/>
      <c r="O109" s="60"/>
      <c r="P109" s="60"/>
      <c r="Q109" s="60"/>
      <c r="R109" s="60"/>
      <c r="S109" s="60"/>
      <c r="T109" s="60"/>
    </row>
    <row r="110" spans="3:20" x14ac:dyDescent="0.35">
      <c r="C110" s="60"/>
      <c r="D110" s="60"/>
      <c r="E110" s="60"/>
      <c r="F110" s="60"/>
      <c r="G110" s="60"/>
      <c r="H110" s="60"/>
      <c r="I110" s="60"/>
      <c r="J110" s="60"/>
      <c r="K110" s="60"/>
      <c r="L110" s="60"/>
      <c r="M110" s="60"/>
      <c r="N110" s="60"/>
      <c r="O110" s="60"/>
      <c r="P110" s="60"/>
      <c r="Q110" s="60"/>
      <c r="R110" s="60"/>
      <c r="S110" s="60"/>
      <c r="T110" s="60"/>
    </row>
    <row r="111" spans="3:20" x14ac:dyDescent="0.35">
      <c r="C111" s="60"/>
      <c r="D111" s="60"/>
      <c r="E111" s="60"/>
      <c r="F111" s="60"/>
      <c r="G111" s="60"/>
      <c r="H111" s="60"/>
      <c r="I111" s="60"/>
      <c r="J111" s="60"/>
      <c r="K111" s="60"/>
      <c r="L111" s="60"/>
      <c r="M111" s="60"/>
      <c r="N111" s="60"/>
      <c r="O111" s="60"/>
      <c r="P111" s="60"/>
      <c r="Q111" s="60"/>
      <c r="R111" s="60"/>
      <c r="S111" s="60"/>
      <c r="T111" s="60"/>
    </row>
    <row r="112" spans="3:20" x14ac:dyDescent="0.35">
      <c r="C112" s="60"/>
      <c r="D112" s="60"/>
      <c r="E112" s="60"/>
      <c r="F112" s="60"/>
      <c r="G112" s="60"/>
      <c r="H112" s="60"/>
      <c r="I112" s="60"/>
      <c r="J112" s="60"/>
      <c r="K112" s="60"/>
      <c r="L112" s="60"/>
      <c r="M112" s="60"/>
      <c r="N112" s="60"/>
      <c r="O112" s="60"/>
      <c r="P112" s="60"/>
      <c r="Q112" s="60"/>
      <c r="R112" s="60"/>
      <c r="S112" s="60"/>
      <c r="T112" s="60"/>
    </row>
    <row r="113" spans="3:20" x14ac:dyDescent="0.35">
      <c r="C113" s="60"/>
      <c r="D113" s="60"/>
      <c r="E113" s="60"/>
      <c r="F113" s="60"/>
      <c r="G113" s="60"/>
      <c r="H113" s="60"/>
      <c r="I113" s="60"/>
      <c r="J113" s="60"/>
      <c r="K113" s="60"/>
      <c r="L113" s="60"/>
      <c r="M113" s="60"/>
      <c r="N113" s="60"/>
      <c r="O113" s="60"/>
      <c r="P113" s="60"/>
      <c r="Q113" s="60"/>
      <c r="R113" s="60"/>
      <c r="S113" s="60"/>
      <c r="T113" s="60"/>
    </row>
    <row r="114" spans="3:20" x14ac:dyDescent="0.35">
      <c r="C114" s="60"/>
      <c r="D114" s="60"/>
      <c r="E114" s="60"/>
      <c r="F114" s="60"/>
      <c r="G114" s="60"/>
      <c r="H114" s="60"/>
      <c r="I114" s="60"/>
      <c r="J114" s="60"/>
      <c r="K114" s="60"/>
      <c r="L114" s="60"/>
      <c r="M114" s="60"/>
      <c r="N114" s="60"/>
      <c r="O114" s="60"/>
      <c r="P114" s="60"/>
      <c r="Q114" s="60"/>
      <c r="R114" s="60"/>
      <c r="S114" s="60"/>
      <c r="T114" s="60"/>
    </row>
    <row r="115" spans="3:20" x14ac:dyDescent="0.35">
      <c r="C115" s="60"/>
      <c r="D115" s="60"/>
      <c r="E115" s="60"/>
      <c r="F115" s="60"/>
      <c r="G115" s="60"/>
      <c r="H115" s="60"/>
      <c r="I115" s="60"/>
      <c r="J115" s="60"/>
      <c r="K115" s="60"/>
      <c r="L115" s="60"/>
      <c r="M115" s="60"/>
      <c r="N115" s="60"/>
      <c r="O115" s="60"/>
      <c r="P115" s="60"/>
      <c r="Q115" s="60"/>
      <c r="R115" s="60"/>
      <c r="S115" s="60"/>
      <c r="T115" s="60"/>
    </row>
    <row r="116" spans="3:20" x14ac:dyDescent="0.35">
      <c r="C116" s="60"/>
      <c r="D116" s="60"/>
      <c r="E116" s="60"/>
      <c r="F116" s="60"/>
      <c r="G116" s="60"/>
      <c r="H116" s="60"/>
      <c r="I116" s="60"/>
      <c r="J116" s="60"/>
      <c r="K116" s="60"/>
      <c r="L116" s="60"/>
      <c r="M116" s="60"/>
      <c r="N116" s="60"/>
      <c r="O116" s="60"/>
      <c r="P116" s="60"/>
      <c r="Q116" s="60"/>
      <c r="R116" s="60"/>
      <c r="S116" s="60"/>
      <c r="T116" s="60"/>
    </row>
    <row r="117" spans="3:20" x14ac:dyDescent="0.35">
      <c r="C117" s="60"/>
      <c r="D117" s="60"/>
      <c r="E117" s="60"/>
      <c r="F117" s="60"/>
      <c r="G117" s="60"/>
      <c r="H117" s="60"/>
      <c r="I117" s="60"/>
      <c r="J117" s="60"/>
      <c r="K117" s="60"/>
      <c r="L117" s="60"/>
      <c r="M117" s="60"/>
      <c r="N117" s="60"/>
      <c r="O117" s="60"/>
      <c r="P117" s="60"/>
      <c r="Q117" s="60"/>
      <c r="R117" s="60"/>
      <c r="S117" s="60"/>
      <c r="T117" s="60"/>
    </row>
    <row r="118" spans="3:20" x14ac:dyDescent="0.35">
      <c r="C118" s="60"/>
      <c r="D118" s="60"/>
      <c r="E118" s="60"/>
      <c r="F118" s="60"/>
      <c r="G118" s="60"/>
      <c r="H118" s="60"/>
      <c r="I118" s="60"/>
      <c r="J118" s="60"/>
      <c r="K118" s="60"/>
      <c r="L118" s="60"/>
      <c r="M118" s="60"/>
      <c r="N118" s="60"/>
      <c r="O118" s="60"/>
      <c r="P118" s="60"/>
      <c r="Q118" s="60"/>
      <c r="R118" s="60"/>
      <c r="S118" s="60"/>
      <c r="T118" s="60"/>
    </row>
    <row r="119" spans="3:20" x14ac:dyDescent="0.35">
      <c r="C119" s="60"/>
      <c r="D119" s="60"/>
      <c r="E119" s="60"/>
      <c r="F119" s="60"/>
      <c r="G119" s="60"/>
      <c r="H119" s="60"/>
      <c r="I119" s="60"/>
      <c r="J119" s="60"/>
      <c r="K119" s="60"/>
      <c r="L119" s="60"/>
      <c r="M119" s="60"/>
      <c r="N119" s="60"/>
      <c r="O119" s="60"/>
      <c r="P119" s="60"/>
      <c r="Q119" s="60"/>
      <c r="R119" s="60"/>
      <c r="S119" s="60"/>
      <c r="T119" s="60"/>
    </row>
    <row r="120" spans="3:20" x14ac:dyDescent="0.35">
      <c r="C120" s="60"/>
      <c r="D120" s="60"/>
      <c r="E120" s="60"/>
      <c r="F120" s="60"/>
      <c r="G120" s="60"/>
      <c r="H120" s="60"/>
      <c r="I120" s="60"/>
      <c r="J120" s="60"/>
      <c r="K120" s="60"/>
      <c r="L120" s="60"/>
      <c r="M120" s="60"/>
      <c r="N120" s="60"/>
      <c r="O120" s="60"/>
      <c r="P120" s="60"/>
      <c r="Q120" s="60"/>
      <c r="R120" s="60"/>
      <c r="S120" s="60"/>
      <c r="T120" s="60"/>
    </row>
    <row r="121" spans="3:20" x14ac:dyDescent="0.35">
      <c r="C121" s="60"/>
      <c r="D121" s="60"/>
      <c r="E121" s="60"/>
      <c r="F121" s="60"/>
      <c r="G121" s="60"/>
      <c r="H121" s="60"/>
      <c r="I121" s="60"/>
      <c r="J121" s="60"/>
      <c r="K121" s="60"/>
      <c r="L121" s="60"/>
      <c r="M121" s="60"/>
      <c r="N121" s="60"/>
      <c r="O121" s="60"/>
      <c r="P121" s="60"/>
      <c r="Q121" s="60"/>
      <c r="R121" s="60"/>
      <c r="S121" s="60"/>
      <c r="T121" s="60"/>
    </row>
    <row r="122" spans="3:20" x14ac:dyDescent="0.35">
      <c r="C122" s="60"/>
      <c r="D122" s="60"/>
      <c r="E122" s="60"/>
      <c r="F122" s="60"/>
      <c r="G122" s="60"/>
      <c r="H122" s="60"/>
      <c r="I122" s="60"/>
      <c r="J122" s="60"/>
      <c r="K122" s="60"/>
      <c r="L122" s="60"/>
      <c r="M122" s="60"/>
      <c r="N122" s="60"/>
      <c r="O122" s="60"/>
      <c r="P122" s="60"/>
      <c r="Q122" s="60"/>
      <c r="R122" s="60"/>
      <c r="S122" s="60"/>
      <c r="T122" s="60"/>
    </row>
    <row r="123" spans="3:20" x14ac:dyDescent="0.35">
      <c r="C123" s="60"/>
      <c r="D123" s="60"/>
      <c r="E123" s="60"/>
      <c r="F123" s="60"/>
      <c r="G123" s="60"/>
      <c r="H123" s="60"/>
      <c r="I123" s="60"/>
      <c r="J123" s="60"/>
      <c r="K123" s="60"/>
      <c r="L123" s="60"/>
      <c r="M123" s="60"/>
      <c r="N123" s="60"/>
      <c r="O123" s="60"/>
      <c r="P123" s="60"/>
      <c r="Q123" s="60"/>
      <c r="R123" s="60"/>
      <c r="S123" s="60"/>
      <c r="T123" s="60"/>
    </row>
    <row r="124" spans="3:20" x14ac:dyDescent="0.35">
      <c r="C124" s="60"/>
      <c r="D124" s="60"/>
      <c r="E124" s="60"/>
      <c r="F124" s="60"/>
      <c r="G124" s="60"/>
      <c r="H124" s="60"/>
      <c r="I124" s="60"/>
      <c r="J124" s="60"/>
      <c r="K124" s="60"/>
      <c r="L124" s="60"/>
      <c r="M124" s="60"/>
      <c r="N124" s="60"/>
      <c r="O124" s="60"/>
      <c r="P124" s="60"/>
      <c r="Q124" s="60"/>
      <c r="R124" s="60"/>
      <c r="S124" s="60"/>
      <c r="T124" s="60"/>
    </row>
    <row r="125" spans="3:20" x14ac:dyDescent="0.35">
      <c r="C125" s="60"/>
      <c r="D125" s="60"/>
      <c r="E125" s="60"/>
      <c r="F125" s="60"/>
      <c r="G125" s="60"/>
      <c r="H125" s="60"/>
      <c r="I125" s="60"/>
      <c r="J125" s="60"/>
      <c r="K125" s="60"/>
      <c r="L125" s="60"/>
      <c r="M125" s="60"/>
      <c r="N125" s="60"/>
      <c r="O125" s="60"/>
      <c r="P125" s="60"/>
      <c r="Q125" s="60"/>
      <c r="R125" s="60"/>
      <c r="S125" s="60"/>
      <c r="T125" s="60"/>
    </row>
    <row r="126" spans="3:20" x14ac:dyDescent="0.35">
      <c r="C126" s="60"/>
      <c r="D126" s="60"/>
      <c r="E126" s="60"/>
      <c r="F126" s="60"/>
      <c r="G126" s="60"/>
      <c r="H126" s="60"/>
      <c r="I126" s="60"/>
      <c r="J126" s="60"/>
      <c r="K126" s="60"/>
      <c r="L126" s="60"/>
      <c r="M126" s="60"/>
      <c r="N126" s="60"/>
      <c r="O126" s="60"/>
      <c r="P126" s="60"/>
      <c r="Q126" s="60"/>
      <c r="R126" s="60"/>
      <c r="S126" s="60"/>
      <c r="T126" s="60"/>
    </row>
    <row r="127" spans="3:20" x14ac:dyDescent="0.35">
      <c r="C127" s="60"/>
      <c r="D127" s="60"/>
      <c r="E127" s="60"/>
      <c r="F127" s="60"/>
      <c r="G127" s="60"/>
      <c r="H127" s="60"/>
      <c r="I127" s="60"/>
      <c r="J127" s="60"/>
      <c r="K127" s="60"/>
      <c r="L127" s="60"/>
      <c r="M127" s="60"/>
      <c r="N127" s="60"/>
      <c r="O127" s="60"/>
      <c r="P127" s="60"/>
      <c r="Q127" s="60"/>
      <c r="R127" s="60"/>
      <c r="S127" s="60"/>
      <c r="T127" s="60"/>
    </row>
    <row r="128" spans="3:20" x14ac:dyDescent="0.35">
      <c r="C128" s="60"/>
      <c r="D128" s="60"/>
      <c r="E128" s="60"/>
      <c r="F128" s="60"/>
      <c r="G128" s="60"/>
      <c r="H128" s="60"/>
      <c r="I128" s="60"/>
      <c r="J128" s="60"/>
      <c r="K128" s="60"/>
      <c r="L128" s="60"/>
      <c r="M128" s="60"/>
      <c r="N128" s="60"/>
      <c r="O128" s="60"/>
      <c r="P128" s="60"/>
      <c r="Q128" s="60"/>
      <c r="R128" s="60"/>
      <c r="S128" s="60"/>
      <c r="T128" s="60"/>
    </row>
    <row r="129" spans="3:20" x14ac:dyDescent="0.35">
      <c r="C129" s="60"/>
      <c r="D129" s="60"/>
      <c r="E129" s="60"/>
      <c r="F129" s="60"/>
      <c r="G129" s="60"/>
      <c r="H129" s="60"/>
      <c r="I129" s="60"/>
      <c r="J129" s="60"/>
      <c r="K129" s="60"/>
      <c r="L129" s="60"/>
      <c r="M129" s="60"/>
      <c r="N129" s="60"/>
      <c r="O129" s="60"/>
      <c r="P129" s="60"/>
      <c r="Q129" s="60"/>
      <c r="R129" s="60"/>
      <c r="S129" s="60"/>
      <c r="T129" s="60"/>
    </row>
    <row r="130" spans="3:20" x14ac:dyDescent="0.35">
      <c r="C130" s="60"/>
      <c r="D130" s="60"/>
      <c r="E130" s="60"/>
      <c r="F130" s="60"/>
      <c r="G130" s="60"/>
      <c r="H130" s="60"/>
      <c r="I130" s="60"/>
      <c r="J130" s="60"/>
      <c r="K130" s="60"/>
      <c r="L130" s="60"/>
      <c r="M130" s="60"/>
      <c r="N130" s="60"/>
      <c r="O130" s="60"/>
      <c r="P130" s="60"/>
      <c r="Q130" s="60"/>
      <c r="R130" s="60"/>
      <c r="S130" s="60"/>
      <c r="T130" s="60"/>
    </row>
    <row r="131" spans="3:20" x14ac:dyDescent="0.35">
      <c r="C131" s="60"/>
      <c r="D131" s="60"/>
      <c r="E131" s="60"/>
      <c r="F131" s="60"/>
      <c r="G131" s="60"/>
      <c r="H131" s="60"/>
      <c r="I131" s="60"/>
      <c r="J131" s="60"/>
      <c r="K131" s="60"/>
      <c r="L131" s="60"/>
      <c r="M131" s="60"/>
      <c r="N131" s="60"/>
      <c r="O131" s="60"/>
      <c r="P131" s="60"/>
      <c r="Q131" s="60"/>
      <c r="R131" s="60"/>
      <c r="S131" s="60"/>
      <c r="T131" s="60"/>
    </row>
    <row r="132" spans="3:20" x14ac:dyDescent="0.35">
      <c r="C132" s="60"/>
      <c r="D132" s="60"/>
      <c r="E132" s="60"/>
      <c r="F132" s="60"/>
      <c r="G132" s="60"/>
      <c r="H132" s="60"/>
      <c r="I132" s="60"/>
      <c r="J132" s="60"/>
      <c r="K132" s="60"/>
      <c r="L132" s="60"/>
      <c r="M132" s="60"/>
      <c r="N132" s="60"/>
      <c r="O132" s="60"/>
      <c r="P132" s="60"/>
      <c r="Q132" s="60"/>
      <c r="R132" s="60"/>
      <c r="S132" s="60"/>
      <c r="T132" s="60"/>
    </row>
    <row r="133" spans="3:20" x14ac:dyDescent="0.35">
      <c r="C133" s="60"/>
      <c r="D133" s="60"/>
      <c r="E133" s="60"/>
      <c r="F133" s="60"/>
      <c r="G133" s="60"/>
      <c r="H133" s="60"/>
      <c r="I133" s="60"/>
      <c r="J133" s="60"/>
      <c r="K133" s="60"/>
      <c r="L133" s="60"/>
      <c r="M133" s="60"/>
      <c r="N133" s="60"/>
      <c r="O133" s="60"/>
      <c r="P133" s="60"/>
      <c r="Q133" s="60"/>
      <c r="R133" s="60"/>
      <c r="S133" s="60"/>
      <c r="T133" s="60"/>
    </row>
    <row r="134" spans="3:20" x14ac:dyDescent="0.35">
      <c r="C134" s="60"/>
      <c r="D134" s="60"/>
      <c r="E134" s="60"/>
      <c r="F134" s="60"/>
      <c r="G134" s="60"/>
      <c r="H134" s="60"/>
      <c r="I134" s="60"/>
      <c r="J134" s="60"/>
      <c r="K134" s="60"/>
      <c r="L134" s="60"/>
      <c r="M134" s="60"/>
      <c r="N134" s="60"/>
      <c r="O134" s="60"/>
      <c r="P134" s="60"/>
      <c r="Q134" s="60"/>
      <c r="R134" s="60"/>
      <c r="S134" s="60"/>
      <c r="T134" s="60"/>
    </row>
    <row r="135" spans="3:20" x14ac:dyDescent="0.35">
      <c r="C135" s="60"/>
      <c r="D135" s="60"/>
      <c r="E135" s="60"/>
      <c r="F135" s="60"/>
      <c r="G135" s="60"/>
      <c r="H135" s="60"/>
      <c r="I135" s="60"/>
      <c r="J135" s="60"/>
      <c r="K135" s="60"/>
      <c r="L135" s="60"/>
      <c r="M135" s="60"/>
      <c r="N135" s="60"/>
      <c r="O135" s="60"/>
      <c r="P135" s="60"/>
      <c r="Q135" s="60"/>
      <c r="R135" s="60"/>
      <c r="S135" s="60"/>
      <c r="T135" s="60"/>
    </row>
    <row r="136" spans="3:20" x14ac:dyDescent="0.35">
      <c r="C136" s="60"/>
      <c r="D136" s="60"/>
      <c r="E136" s="60"/>
      <c r="F136" s="60"/>
      <c r="G136" s="60"/>
      <c r="H136" s="60"/>
      <c r="I136" s="60"/>
      <c r="J136" s="60"/>
      <c r="K136" s="60"/>
      <c r="L136" s="60"/>
      <c r="M136" s="60"/>
      <c r="N136" s="60"/>
      <c r="O136" s="60"/>
      <c r="P136" s="60"/>
      <c r="Q136" s="60"/>
      <c r="R136" s="60"/>
      <c r="S136" s="60"/>
      <c r="T136" s="60"/>
    </row>
    <row r="137" spans="3:20" x14ac:dyDescent="0.35">
      <c r="C137" s="60"/>
      <c r="D137" s="60"/>
      <c r="E137" s="60"/>
      <c r="F137" s="60"/>
      <c r="G137" s="60"/>
      <c r="H137" s="60"/>
      <c r="I137" s="60"/>
      <c r="J137" s="60"/>
      <c r="K137" s="60"/>
      <c r="L137" s="60"/>
      <c r="M137" s="60"/>
      <c r="N137" s="60"/>
      <c r="O137" s="60"/>
      <c r="P137" s="60"/>
      <c r="Q137" s="60"/>
      <c r="R137" s="60"/>
      <c r="S137" s="60"/>
      <c r="T137" s="60"/>
    </row>
    <row r="138" spans="3:20" x14ac:dyDescent="0.35">
      <c r="C138" s="60"/>
      <c r="D138" s="60"/>
      <c r="E138" s="60"/>
      <c r="F138" s="60"/>
      <c r="G138" s="60"/>
      <c r="H138" s="60"/>
      <c r="I138" s="60"/>
      <c r="J138" s="60"/>
      <c r="K138" s="60"/>
      <c r="L138" s="60"/>
      <c r="M138" s="60"/>
      <c r="N138" s="60"/>
      <c r="O138" s="60"/>
      <c r="P138" s="60"/>
      <c r="Q138" s="60"/>
      <c r="R138" s="60"/>
      <c r="S138" s="60"/>
      <c r="T138" s="60"/>
    </row>
    <row r="139" spans="3:20" x14ac:dyDescent="0.35">
      <c r="C139" s="60"/>
      <c r="D139" s="60"/>
      <c r="E139" s="60"/>
      <c r="F139" s="60"/>
      <c r="G139" s="60"/>
      <c r="H139" s="60"/>
      <c r="I139" s="60"/>
      <c r="J139" s="60"/>
      <c r="K139" s="60"/>
      <c r="L139" s="60"/>
      <c r="M139" s="60"/>
      <c r="N139" s="60"/>
      <c r="O139" s="60"/>
      <c r="P139" s="60"/>
      <c r="Q139" s="60"/>
      <c r="R139" s="60"/>
      <c r="S139" s="60"/>
      <c r="T139" s="60"/>
    </row>
    <row r="140" spans="3:20" x14ac:dyDescent="0.35">
      <c r="C140" s="60"/>
      <c r="D140" s="60"/>
      <c r="E140" s="60"/>
      <c r="F140" s="60"/>
      <c r="G140" s="60"/>
      <c r="H140" s="60"/>
      <c r="I140" s="60"/>
      <c r="J140" s="60"/>
      <c r="K140" s="60"/>
      <c r="L140" s="60"/>
      <c r="M140" s="60"/>
      <c r="N140" s="60"/>
      <c r="O140" s="60"/>
      <c r="P140" s="60"/>
      <c r="Q140" s="60"/>
      <c r="R140" s="60"/>
      <c r="S140" s="60"/>
      <c r="T140" s="60"/>
    </row>
    <row r="141" spans="3:20" x14ac:dyDescent="0.35">
      <c r="C141" s="60"/>
      <c r="D141" s="60"/>
      <c r="E141" s="60"/>
      <c r="F141" s="60"/>
      <c r="G141" s="60"/>
      <c r="H141" s="60"/>
      <c r="I141" s="60"/>
      <c r="J141" s="60"/>
      <c r="K141" s="60"/>
      <c r="L141" s="60"/>
      <c r="M141" s="60"/>
      <c r="N141" s="60"/>
      <c r="O141" s="60"/>
      <c r="P141" s="60"/>
      <c r="Q141" s="60"/>
      <c r="R141" s="60"/>
      <c r="S141" s="60"/>
      <c r="T141" s="60"/>
    </row>
    <row r="142" spans="3:20" x14ac:dyDescent="0.35">
      <c r="C142" s="60"/>
      <c r="D142" s="60"/>
      <c r="E142" s="60"/>
      <c r="F142" s="60"/>
      <c r="G142" s="60"/>
      <c r="H142" s="60"/>
      <c r="I142" s="60"/>
      <c r="J142" s="60"/>
      <c r="K142" s="60"/>
      <c r="L142" s="60"/>
      <c r="M142" s="60"/>
      <c r="N142" s="60"/>
      <c r="O142" s="60"/>
      <c r="P142" s="60"/>
      <c r="Q142" s="60"/>
      <c r="R142" s="60"/>
      <c r="S142" s="60"/>
      <c r="T142" s="60"/>
    </row>
    <row r="143" spans="3:20" x14ac:dyDescent="0.35">
      <c r="C143" s="60"/>
      <c r="D143" s="60"/>
      <c r="E143" s="60"/>
      <c r="F143" s="60"/>
      <c r="G143" s="60"/>
      <c r="H143" s="60"/>
      <c r="I143" s="60"/>
      <c r="J143" s="60"/>
      <c r="K143" s="60"/>
      <c r="L143" s="60"/>
      <c r="M143" s="60"/>
      <c r="N143" s="60"/>
      <c r="O143" s="60"/>
      <c r="P143" s="60"/>
      <c r="Q143" s="60"/>
      <c r="R143" s="60"/>
      <c r="S143" s="60"/>
      <c r="T143" s="60"/>
    </row>
    <row r="144" spans="3:20" x14ac:dyDescent="0.35">
      <c r="C144" s="60"/>
      <c r="D144" s="60"/>
      <c r="E144" s="60"/>
      <c r="F144" s="60"/>
      <c r="G144" s="60"/>
      <c r="H144" s="60"/>
      <c r="I144" s="60"/>
      <c r="J144" s="60"/>
      <c r="K144" s="60"/>
      <c r="L144" s="60"/>
      <c r="M144" s="60"/>
      <c r="N144" s="60"/>
      <c r="O144" s="60"/>
      <c r="P144" s="60"/>
      <c r="Q144" s="60"/>
      <c r="R144" s="60"/>
      <c r="S144" s="60"/>
      <c r="T144" s="60"/>
    </row>
    <row r="145" spans="3:20" x14ac:dyDescent="0.35">
      <c r="C145" s="60"/>
      <c r="D145" s="60"/>
      <c r="E145" s="60"/>
      <c r="F145" s="60"/>
      <c r="G145" s="60"/>
      <c r="H145" s="60"/>
      <c r="I145" s="60"/>
      <c r="J145" s="60"/>
      <c r="K145" s="60"/>
      <c r="L145" s="60"/>
      <c r="M145" s="60"/>
      <c r="N145" s="60"/>
      <c r="O145" s="60"/>
      <c r="P145" s="60"/>
      <c r="Q145" s="60"/>
      <c r="R145" s="60"/>
      <c r="S145" s="60"/>
      <c r="T145" s="60"/>
    </row>
    <row r="146" spans="3:20" x14ac:dyDescent="0.35">
      <c r="C146" s="60"/>
      <c r="D146" s="60"/>
      <c r="E146" s="60"/>
      <c r="F146" s="60"/>
      <c r="G146" s="60"/>
      <c r="H146" s="60"/>
      <c r="I146" s="60"/>
      <c r="J146" s="60"/>
      <c r="K146" s="60"/>
      <c r="L146" s="60"/>
      <c r="M146" s="60"/>
      <c r="N146" s="60"/>
      <c r="O146" s="60"/>
      <c r="P146" s="60"/>
      <c r="Q146" s="60"/>
      <c r="R146" s="60"/>
      <c r="S146" s="60"/>
      <c r="T146" s="60"/>
    </row>
    <row r="147" spans="3:20" x14ac:dyDescent="0.35">
      <c r="C147" s="60"/>
      <c r="D147" s="60"/>
      <c r="E147" s="60"/>
      <c r="F147" s="60"/>
      <c r="G147" s="60"/>
      <c r="H147" s="60"/>
      <c r="I147" s="60"/>
      <c r="J147" s="60"/>
      <c r="K147" s="60"/>
      <c r="L147" s="60"/>
      <c r="M147" s="60"/>
      <c r="N147" s="60"/>
      <c r="O147" s="60"/>
      <c r="P147" s="60"/>
      <c r="Q147" s="60"/>
      <c r="R147" s="60"/>
      <c r="S147" s="60"/>
      <c r="T147" s="60"/>
    </row>
    <row r="148" spans="3:20" x14ac:dyDescent="0.35">
      <c r="C148" s="60"/>
      <c r="D148" s="60"/>
      <c r="E148" s="60"/>
      <c r="F148" s="60"/>
      <c r="G148" s="60"/>
      <c r="H148" s="60"/>
      <c r="I148" s="60"/>
      <c r="J148" s="60"/>
      <c r="K148" s="60"/>
      <c r="L148" s="60"/>
      <c r="M148" s="60"/>
      <c r="N148" s="60"/>
      <c r="O148" s="60"/>
      <c r="P148" s="60"/>
      <c r="Q148" s="60"/>
      <c r="R148" s="60"/>
      <c r="S148" s="60"/>
      <c r="T148" s="60"/>
    </row>
    <row r="149" spans="3:20" x14ac:dyDescent="0.35">
      <c r="C149" s="60"/>
      <c r="D149" s="60"/>
      <c r="E149" s="60"/>
      <c r="F149" s="60"/>
      <c r="G149" s="60"/>
      <c r="H149" s="60"/>
      <c r="I149" s="60"/>
      <c r="J149" s="60"/>
      <c r="K149" s="60"/>
      <c r="L149" s="60"/>
      <c r="M149" s="60"/>
      <c r="N149" s="60"/>
      <c r="O149" s="60"/>
      <c r="P149" s="60"/>
      <c r="Q149" s="60"/>
      <c r="R149" s="60"/>
      <c r="S149" s="60"/>
      <c r="T149" s="60"/>
    </row>
    <row r="150" spans="3:20" x14ac:dyDescent="0.35">
      <c r="C150" s="60"/>
      <c r="D150" s="60"/>
      <c r="E150" s="60"/>
      <c r="F150" s="60"/>
      <c r="G150" s="60"/>
      <c r="H150" s="60"/>
      <c r="I150" s="60"/>
      <c r="J150" s="60"/>
      <c r="K150" s="60"/>
      <c r="L150" s="60"/>
      <c r="M150" s="60"/>
      <c r="N150" s="60"/>
      <c r="O150" s="60"/>
      <c r="P150" s="60"/>
      <c r="Q150" s="60"/>
      <c r="R150" s="60"/>
      <c r="S150" s="60"/>
      <c r="T150" s="60"/>
    </row>
    <row r="151" spans="3:20" x14ac:dyDescent="0.35">
      <c r="C151" s="60"/>
      <c r="D151" s="60"/>
      <c r="E151" s="60"/>
      <c r="F151" s="60"/>
      <c r="G151" s="60"/>
      <c r="H151" s="60"/>
      <c r="I151" s="60"/>
      <c r="J151" s="60"/>
      <c r="K151" s="60"/>
      <c r="L151" s="60"/>
      <c r="M151" s="60"/>
      <c r="N151" s="60"/>
      <c r="O151" s="60"/>
      <c r="P151" s="60"/>
      <c r="Q151" s="60"/>
      <c r="R151" s="60"/>
      <c r="S151" s="60"/>
      <c r="T151" s="60"/>
    </row>
    <row r="152" spans="3:20" x14ac:dyDescent="0.35">
      <c r="C152" s="60"/>
      <c r="D152" s="60"/>
      <c r="E152" s="60"/>
      <c r="F152" s="60"/>
      <c r="G152" s="60"/>
      <c r="H152" s="60"/>
      <c r="I152" s="60"/>
      <c r="J152" s="60"/>
      <c r="K152" s="60"/>
      <c r="L152" s="60"/>
      <c r="M152" s="60"/>
      <c r="N152" s="60"/>
      <c r="O152" s="60"/>
      <c r="P152" s="60"/>
      <c r="Q152" s="60"/>
      <c r="R152" s="60"/>
      <c r="S152" s="60"/>
      <c r="T152" s="60"/>
    </row>
    <row r="153" spans="3:20" x14ac:dyDescent="0.35">
      <c r="C153" s="60"/>
      <c r="D153" s="60"/>
      <c r="E153" s="60"/>
      <c r="F153" s="60"/>
      <c r="G153" s="60"/>
      <c r="H153" s="60"/>
      <c r="I153" s="60"/>
      <c r="J153" s="60"/>
      <c r="K153" s="60"/>
      <c r="L153" s="60"/>
      <c r="M153" s="60"/>
      <c r="N153" s="60"/>
      <c r="O153" s="60"/>
      <c r="P153" s="60"/>
      <c r="Q153" s="60"/>
      <c r="R153" s="60"/>
      <c r="S153" s="60"/>
      <c r="T153" s="60"/>
    </row>
  </sheetData>
  <mergeCells count="1">
    <mergeCell ref="C3:T15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4:AC50"/>
  <sheetViews>
    <sheetView showGridLines="0" tabSelected="1" topLeftCell="S15" zoomScale="90" zoomScaleNormal="90" workbookViewId="0">
      <selection activeCell="U27" sqref="U27"/>
    </sheetView>
  </sheetViews>
  <sheetFormatPr defaultColWidth="8.6328125" defaultRowHeight="14.5" x14ac:dyDescent="0.35"/>
  <cols>
    <col min="1" max="1" width="8.6328125" style="10"/>
    <col min="2" max="2" width="90.08984375" style="10" bestFit="1" customWidth="1"/>
    <col min="3" max="3" width="34.08984375" style="10" bestFit="1" customWidth="1"/>
    <col min="4" max="7" width="8.6328125" style="10"/>
    <col min="8" max="9" width="15.90625" style="10" customWidth="1"/>
    <col min="10" max="10" width="36.36328125" style="10" bestFit="1" customWidth="1"/>
    <col min="11" max="11" width="13.90625" style="10" bestFit="1" customWidth="1"/>
    <col min="12" max="14" width="8.6328125" style="10"/>
    <col min="15" max="15" width="17.1796875" style="10" bestFit="1" customWidth="1"/>
    <col min="16" max="16" width="24.08984375" style="10" bestFit="1" customWidth="1"/>
    <col min="17" max="17" width="19.1796875" style="10" bestFit="1" customWidth="1"/>
    <col min="18" max="18" width="28.453125" style="10" bestFit="1" customWidth="1"/>
    <col min="19" max="19" width="35.26953125" style="10" bestFit="1" customWidth="1"/>
    <col min="20" max="20" width="19.90625" style="10" bestFit="1" customWidth="1"/>
    <col min="21" max="21" width="22.36328125" style="10" bestFit="1" customWidth="1"/>
    <col min="22" max="22" width="7.6328125" style="10" bestFit="1" customWidth="1"/>
    <col min="23" max="23" width="13.90625" style="10" bestFit="1" customWidth="1"/>
    <col min="24" max="24" width="16.1796875" style="10" customWidth="1"/>
    <col min="25" max="25" width="22.54296875" style="10" bestFit="1" customWidth="1"/>
    <col min="26" max="26" width="27.36328125" style="10" bestFit="1" customWidth="1"/>
    <col min="27" max="27" width="37.54296875" style="10" bestFit="1" customWidth="1"/>
    <col min="28" max="28" width="8.7265625" style="10" customWidth="1"/>
    <col min="29" max="29" width="6.7265625" style="10" hidden="1" customWidth="1"/>
    <col min="30" max="16384" width="8.6328125" style="10"/>
  </cols>
  <sheetData>
    <row r="4" spans="2:11" ht="15.5" x14ac:dyDescent="0.35">
      <c r="B4" s="1" t="s">
        <v>0</v>
      </c>
      <c r="C4" s="43">
        <v>40</v>
      </c>
      <c r="J4" s="1" t="s">
        <v>1</v>
      </c>
      <c r="K4" s="1" t="s">
        <v>2</v>
      </c>
    </row>
    <row r="5" spans="2:11" x14ac:dyDescent="0.35">
      <c r="C5" s="19"/>
      <c r="J5" s="6" t="s">
        <v>3</v>
      </c>
      <c r="K5" s="4">
        <f>$C$6*'Base de Dados'!$M$16</f>
        <v>350</v>
      </c>
    </row>
    <row r="6" spans="2:11" ht="15.5" x14ac:dyDescent="0.35">
      <c r="B6" s="1" t="s">
        <v>33</v>
      </c>
      <c r="C6" s="43">
        <v>25</v>
      </c>
      <c r="J6" s="6" t="s">
        <v>5</v>
      </c>
      <c r="K6" s="4">
        <f>'Base de Dados'!$M$18*'Modelo Financeiro'!$C$6</f>
        <v>75</v>
      </c>
    </row>
    <row r="7" spans="2:11" x14ac:dyDescent="0.35">
      <c r="B7" s="1" t="s">
        <v>4</v>
      </c>
      <c r="C7" s="20"/>
      <c r="J7" s="6" t="s">
        <v>49</v>
      </c>
      <c r="K7" s="47">
        <v>237.6</v>
      </c>
    </row>
    <row r="8" spans="2:11" ht="15.5" x14ac:dyDescent="0.35">
      <c r="B8" s="23" t="s">
        <v>6</v>
      </c>
      <c r="C8" s="43" t="s">
        <v>7</v>
      </c>
      <c r="J8" s="6" t="s">
        <v>50</v>
      </c>
      <c r="K8" s="47">
        <v>855.41</v>
      </c>
    </row>
    <row r="10" spans="2:11" ht="15.5" x14ac:dyDescent="0.35">
      <c r="B10" s="12" t="s">
        <v>68</v>
      </c>
      <c r="J10" s="21"/>
      <c r="K10" s="22"/>
    </row>
    <row r="11" spans="2:11" x14ac:dyDescent="0.35">
      <c r="B11" s="23" t="s">
        <v>64</v>
      </c>
      <c r="C11" s="44"/>
      <c r="J11" s="1" t="s">
        <v>10</v>
      </c>
      <c r="K11" s="1" t="s">
        <v>11</v>
      </c>
    </row>
    <row r="12" spans="2:11" x14ac:dyDescent="0.35">
      <c r="B12" s="23" t="s">
        <v>69</v>
      </c>
      <c r="C12" s="45"/>
      <c r="J12" s="3" t="s">
        <v>51</v>
      </c>
      <c r="K12" s="47">
        <v>20</v>
      </c>
    </row>
    <row r="13" spans="2:11" x14ac:dyDescent="0.35">
      <c r="J13" s="3" t="s">
        <v>52</v>
      </c>
      <c r="K13" s="4">
        <f>$C$4*K12</f>
        <v>800</v>
      </c>
    </row>
    <row r="14" spans="2:11" ht="15.5" x14ac:dyDescent="0.35">
      <c r="B14" s="11" t="s">
        <v>65</v>
      </c>
      <c r="J14" s="3" t="s">
        <v>53</v>
      </c>
      <c r="K14" s="47">
        <v>50</v>
      </c>
    </row>
    <row r="15" spans="2:11" x14ac:dyDescent="0.35">
      <c r="B15" s="24" t="s">
        <v>64</v>
      </c>
      <c r="C15" s="46" t="s">
        <v>62</v>
      </c>
      <c r="J15" s="3" t="s">
        <v>54</v>
      </c>
      <c r="K15" s="4">
        <f>$C$4*K14</f>
        <v>2000</v>
      </c>
    </row>
    <row r="16" spans="2:11" x14ac:dyDescent="0.35">
      <c r="B16" s="23" t="s">
        <v>9</v>
      </c>
      <c r="C16" s="15">
        <f>IF(C8="Sim",C12,C6*INDEX('Base de Dados'!$D$7:$H$11,MATCH(C6,'Base de Dados'!$C$7:$C$11,1),MATCH(C15,'Base de Dados'!$D$6:$H$6,0)))</f>
        <v>24600</v>
      </c>
      <c r="J16" s="71" t="s">
        <v>91</v>
      </c>
      <c r="K16" s="71"/>
    </row>
    <row r="17" spans="2:29" x14ac:dyDescent="0.35">
      <c r="J17" s="23" t="s">
        <v>80</v>
      </c>
      <c r="K17" s="42">
        <v>10</v>
      </c>
    </row>
    <row r="18" spans="2:29" x14ac:dyDescent="0.35">
      <c r="J18" s="23" t="s">
        <v>81</v>
      </c>
      <c r="K18" s="36">
        <v>1.4999999999999999E-2</v>
      </c>
    </row>
    <row r="19" spans="2:29" x14ac:dyDescent="0.35">
      <c r="B19" s="62" t="s">
        <v>12</v>
      </c>
      <c r="C19" s="62"/>
      <c r="J19" s="23" t="s">
        <v>82</v>
      </c>
      <c r="K19" s="36">
        <v>1.4999999999999999E-2</v>
      </c>
    </row>
    <row r="20" spans="2:29" ht="15.5" x14ac:dyDescent="0.35">
      <c r="B20" s="29" t="s">
        <v>13</v>
      </c>
      <c r="C20" s="44" t="s">
        <v>67</v>
      </c>
      <c r="D20" s="63">
        <f>IF(C20="Sim",IF('Base de Dados'!$M$20&lt;C16,1,2),"")</f>
        <v>2</v>
      </c>
      <c r="E20" s="63"/>
      <c r="F20" s="63"/>
      <c r="G20" s="63"/>
      <c r="H20" s="63"/>
      <c r="I20" s="31"/>
      <c r="J20" s="23" t="s">
        <v>83</v>
      </c>
      <c r="K20" s="42">
        <v>7</v>
      </c>
    </row>
    <row r="21" spans="2:29" ht="42.5" customHeight="1" x14ac:dyDescent="0.35">
      <c r="B21" s="29" t="s">
        <v>77</v>
      </c>
      <c r="C21" s="16">
        <f>IF($C$20="Sim",0,MAX(0,C16-'Base de Dados'!$M$20))</f>
        <v>0</v>
      </c>
      <c r="D21" s="64" t="str">
        <f>IF($C$20="Sim","",IF(ROUND($C$22,2)=ROUND($C$21,2),"Financiamento completo: as fontes cobrem o montante em falta.",IF($C$22&lt;$C$21,"Faltam "&amp;FIXED($C$21-$C$22,2)&amp;" € para cobrir o custo da instalação!!","As fontes ultrapassam o montante em falta em "&amp;FIXED($C$22-$C$21,2)&amp;" €, por favor verificar!!")))</f>
        <v/>
      </c>
      <c r="E21" s="64"/>
      <c r="F21" s="64"/>
      <c r="G21" s="64"/>
      <c r="H21" s="64"/>
      <c r="I21" s="32"/>
    </row>
    <row r="22" spans="2:29" ht="15.5" x14ac:dyDescent="0.35">
      <c r="B22" s="29" t="s">
        <v>78</v>
      </c>
      <c r="C22" s="15">
        <f>SUM($C$26,$C$30,$C$36)</f>
        <v>0</v>
      </c>
    </row>
    <row r="23" spans="2:29" ht="42" customHeight="1" x14ac:dyDescent="0.7">
      <c r="B23" s="29" t="s">
        <v>79</v>
      </c>
      <c r="C23" s="17">
        <f>MAX(0,C22-C21)</f>
        <v>0</v>
      </c>
      <c r="D23" s="68" t="str">
        <f>IF(AND($C$23&gt;0,$C$24=""),"Justifique o destino do excedente na linha abaixo!!","")</f>
        <v/>
      </c>
      <c r="E23" s="69"/>
      <c r="F23" s="69"/>
      <c r="G23" s="69"/>
      <c r="H23" s="69"/>
      <c r="I23" s="33"/>
      <c r="O23" s="67" t="s">
        <v>14</v>
      </c>
      <c r="P23" s="67"/>
      <c r="Q23" s="67"/>
      <c r="R23" s="67"/>
      <c r="S23" s="67"/>
      <c r="T23" s="67" t="s">
        <v>15</v>
      </c>
      <c r="U23" s="67"/>
      <c r="V23" s="67"/>
      <c r="W23" s="67"/>
      <c r="X23" s="67"/>
    </row>
    <row r="24" spans="2:29" ht="26.5" customHeight="1" x14ac:dyDescent="0.35">
      <c r="B24" s="29" t="s">
        <v>72</v>
      </c>
      <c r="C24" s="70"/>
      <c r="D24" s="70"/>
      <c r="E24" s="70"/>
      <c r="F24" s="70"/>
      <c r="G24" s="70"/>
      <c r="H24" s="70"/>
      <c r="I24" s="34"/>
      <c r="N24" s="1" t="s">
        <v>16</v>
      </c>
      <c r="O24" s="1" t="s">
        <v>17</v>
      </c>
      <c r="P24" s="1" t="s">
        <v>18</v>
      </c>
      <c r="Q24" s="1" t="s">
        <v>19</v>
      </c>
      <c r="R24" s="1" t="s">
        <v>60</v>
      </c>
      <c r="S24" s="1" t="s">
        <v>20</v>
      </c>
      <c r="T24" s="1" t="s">
        <v>21</v>
      </c>
      <c r="U24" s="1" t="s">
        <v>22</v>
      </c>
      <c r="V24" s="1" t="s">
        <v>5</v>
      </c>
      <c r="W24" s="1" t="s">
        <v>23</v>
      </c>
      <c r="X24" s="1" t="s">
        <v>24</v>
      </c>
      <c r="Y24" s="1" t="s">
        <v>76</v>
      </c>
      <c r="Z24" s="13" t="s">
        <v>74</v>
      </c>
      <c r="AA24" s="1" t="s">
        <v>75</v>
      </c>
    </row>
    <row r="25" spans="2:29" x14ac:dyDescent="0.35">
      <c r="B25" s="61" t="s">
        <v>25</v>
      </c>
      <c r="C25" s="61"/>
      <c r="N25" s="14">
        <v>0</v>
      </c>
      <c r="O25" s="15">
        <f>C16</f>
        <v>24600</v>
      </c>
      <c r="P25" s="15">
        <f>'Base de Dados'!$M$20</f>
        <v>30000</v>
      </c>
      <c r="Q25" s="15">
        <f>IF($C$20="Não",$C$26,0)</f>
        <v>0</v>
      </c>
      <c r="R25" s="15">
        <f>IF($C$20="Não",$C$30,0)</f>
        <v>0</v>
      </c>
      <c r="S25" s="15">
        <f>IF($C$20="Não",$C$36,0)</f>
        <v>0</v>
      </c>
      <c r="T25" s="14"/>
      <c r="U25" s="14"/>
      <c r="V25" s="14"/>
      <c r="W25" s="14"/>
      <c r="X25" s="14"/>
      <c r="Y25" s="15"/>
      <c r="Z25" s="15">
        <f>-Q25</f>
        <v>0</v>
      </c>
      <c r="AA25" s="15">
        <f>Z25</f>
        <v>0</v>
      </c>
    </row>
    <row r="26" spans="2:29" ht="15.5" x14ac:dyDescent="0.35">
      <c r="B26" s="30" t="s">
        <v>26</v>
      </c>
      <c r="C26" s="15">
        <f>C27*C4</f>
        <v>0</v>
      </c>
      <c r="D26" s="65"/>
      <c r="E26" s="66"/>
      <c r="F26" s="66"/>
      <c r="G26" s="66"/>
      <c r="H26" s="66"/>
      <c r="I26" s="35"/>
      <c r="N26" s="14">
        <v>1</v>
      </c>
      <c r="O26" s="15"/>
      <c r="P26" s="15"/>
      <c r="Q26" s="15"/>
      <c r="R26" s="15"/>
      <c r="S26" s="15"/>
      <c r="T26" s="15">
        <f t="shared" ref="T26:T50" si="0">IF(N26&lt;=$K$20,$K$13,$K$15)</f>
        <v>800</v>
      </c>
      <c r="U26" s="15">
        <f t="shared" ref="U26:U50" si="1">$K$5*(1+$K$19)^(N26-1)</f>
        <v>350</v>
      </c>
      <c r="V26" s="15">
        <f t="shared" ref="V26:V50" si="2">$K$6*(1+$K$19)^(N26-1)</f>
        <v>75</v>
      </c>
      <c r="W26" s="15">
        <f t="shared" ref="W26:W50" si="3">IF(N26&lt;=7,$K$7,$K$8)</f>
        <v>237.6</v>
      </c>
      <c r="X26" s="18">
        <f t="shared" ref="X26:X50" si="4">IF(AND($C$20="Não",$C$36&gt;0,N26&lt;=$C$37),PMT($C$38,$C$37,$C$36),0)</f>
        <v>0</v>
      </c>
      <c r="Y26" s="15">
        <f t="shared" ref="Y26:Y50" si="5">T26+X26-U26-V26-W26</f>
        <v>137.4</v>
      </c>
      <c r="Z26" s="15">
        <f t="shared" ref="Z26:Z50" si="6">Y26</f>
        <v>137.4</v>
      </c>
      <c r="AA26" s="15">
        <f t="shared" ref="AA26:AA50" si="7">AA25+Z26</f>
        <v>137.4</v>
      </c>
      <c r="AC26" s="5">
        <f t="shared" ref="AC26:AC50" si="8">SUM(U26:V26)</f>
        <v>425</v>
      </c>
    </row>
    <row r="27" spans="2:29" ht="15.5" x14ac:dyDescent="0.35">
      <c r="B27" s="30" t="s">
        <v>27</v>
      </c>
      <c r="C27" s="47">
        <v>0</v>
      </c>
      <c r="N27" s="14">
        <v>2</v>
      </c>
      <c r="O27" s="15"/>
      <c r="P27" s="15"/>
      <c r="Q27" s="15"/>
      <c r="R27" s="15"/>
      <c r="S27" s="15"/>
      <c r="T27" s="15">
        <f t="shared" si="0"/>
        <v>800</v>
      </c>
      <c r="U27" s="15">
        <f t="shared" si="1"/>
        <v>355.24999999999994</v>
      </c>
      <c r="V27" s="15">
        <f t="shared" si="2"/>
        <v>76.124999999999986</v>
      </c>
      <c r="W27" s="15">
        <f t="shared" si="3"/>
        <v>237.6</v>
      </c>
      <c r="X27" s="15">
        <f t="shared" si="4"/>
        <v>0</v>
      </c>
      <c r="Y27" s="15">
        <f t="shared" si="5"/>
        <v>131.02500000000006</v>
      </c>
      <c r="Z27" s="15">
        <f t="shared" si="6"/>
        <v>131.02500000000006</v>
      </c>
      <c r="AA27" s="15">
        <f t="shared" si="7"/>
        <v>268.42500000000007</v>
      </c>
      <c r="AC27" s="5">
        <f t="shared" si="8"/>
        <v>431.37499999999994</v>
      </c>
    </row>
    <row r="28" spans="2:29" x14ac:dyDescent="0.35">
      <c r="N28" s="14">
        <v>3</v>
      </c>
      <c r="O28" s="15"/>
      <c r="P28" s="15"/>
      <c r="Q28" s="15"/>
      <c r="R28" s="15"/>
      <c r="S28" s="15"/>
      <c r="T28" s="15">
        <f t="shared" si="0"/>
        <v>800</v>
      </c>
      <c r="U28" s="15">
        <f t="shared" si="1"/>
        <v>360.5787499999999</v>
      </c>
      <c r="V28" s="15">
        <f t="shared" si="2"/>
        <v>77.266874999999985</v>
      </c>
      <c r="W28" s="15">
        <f t="shared" si="3"/>
        <v>237.6</v>
      </c>
      <c r="X28" s="15">
        <f t="shared" si="4"/>
        <v>0</v>
      </c>
      <c r="Y28" s="15">
        <f t="shared" si="5"/>
        <v>124.55437500000014</v>
      </c>
      <c r="Z28" s="15">
        <f t="shared" si="6"/>
        <v>124.55437500000014</v>
      </c>
      <c r="AA28" s="15">
        <f t="shared" si="7"/>
        <v>392.97937500000023</v>
      </c>
      <c r="AC28" s="5">
        <f t="shared" si="8"/>
        <v>437.84562499999987</v>
      </c>
    </row>
    <row r="29" spans="2:29" x14ac:dyDescent="0.35">
      <c r="B29" s="62" t="s">
        <v>59</v>
      </c>
      <c r="C29" s="62"/>
      <c r="N29" s="14">
        <v>4</v>
      </c>
      <c r="O29" s="15"/>
      <c r="P29" s="15"/>
      <c r="Q29" s="15"/>
      <c r="R29" s="15"/>
      <c r="S29" s="15"/>
      <c r="T29" s="15">
        <f t="shared" si="0"/>
        <v>800</v>
      </c>
      <c r="U29" s="15">
        <f t="shared" si="1"/>
        <v>365.98743124999987</v>
      </c>
      <c r="V29" s="15">
        <f t="shared" si="2"/>
        <v>78.425878124999969</v>
      </c>
      <c r="W29" s="15">
        <f t="shared" si="3"/>
        <v>237.6</v>
      </c>
      <c r="X29" s="15">
        <f t="shared" si="4"/>
        <v>0</v>
      </c>
      <c r="Y29" s="15">
        <f t="shared" si="5"/>
        <v>117.98669062500019</v>
      </c>
      <c r="Z29" s="15">
        <f t="shared" si="6"/>
        <v>117.98669062500019</v>
      </c>
      <c r="AA29" s="15">
        <f t="shared" si="7"/>
        <v>510.9660656250004</v>
      </c>
      <c r="AC29" s="5">
        <f t="shared" si="8"/>
        <v>444.41330937499981</v>
      </c>
    </row>
    <row r="30" spans="2:29" ht="15.5" x14ac:dyDescent="0.35">
      <c r="B30" s="29" t="s">
        <v>28</v>
      </c>
      <c r="C30" s="45"/>
      <c r="N30" s="14">
        <v>5</v>
      </c>
      <c r="O30" s="15"/>
      <c r="P30" s="15"/>
      <c r="Q30" s="15"/>
      <c r="R30" s="15"/>
      <c r="S30" s="15"/>
      <c r="T30" s="15">
        <f t="shared" si="0"/>
        <v>800</v>
      </c>
      <c r="U30" s="15">
        <f t="shared" si="1"/>
        <v>371.47724271874978</v>
      </c>
      <c r="V30" s="15">
        <f t="shared" si="2"/>
        <v>79.602266296874959</v>
      </c>
      <c r="W30" s="15">
        <f t="shared" si="3"/>
        <v>237.6</v>
      </c>
      <c r="X30" s="15">
        <f t="shared" si="4"/>
        <v>0</v>
      </c>
      <c r="Y30" s="15">
        <f t="shared" si="5"/>
        <v>111.32049098437525</v>
      </c>
      <c r="Z30" s="15">
        <f t="shared" si="6"/>
        <v>111.32049098437525</v>
      </c>
      <c r="AA30" s="15">
        <f t="shared" si="7"/>
        <v>622.28655660937568</v>
      </c>
      <c r="AC30" s="5">
        <f t="shared" si="8"/>
        <v>451.07950901562475</v>
      </c>
    </row>
    <row r="31" spans="2:29" ht="15.5" x14ac:dyDescent="0.35">
      <c r="B31" s="29" t="s">
        <v>86</v>
      </c>
      <c r="C31" s="44"/>
      <c r="N31" s="14">
        <v>6</v>
      </c>
      <c r="O31" s="15"/>
      <c r="P31" s="15"/>
      <c r="Q31" s="15"/>
      <c r="R31" s="15"/>
      <c r="S31" s="15"/>
      <c r="T31" s="15">
        <f t="shared" si="0"/>
        <v>800</v>
      </c>
      <c r="U31" s="15">
        <f t="shared" si="1"/>
        <v>377.04940135953098</v>
      </c>
      <c r="V31" s="15">
        <f t="shared" si="2"/>
        <v>80.796300291328066</v>
      </c>
      <c r="W31" s="15">
        <f t="shared" si="3"/>
        <v>237.6</v>
      </c>
      <c r="X31" s="15">
        <f t="shared" si="4"/>
        <v>0</v>
      </c>
      <c r="Y31" s="15">
        <f t="shared" si="5"/>
        <v>104.55429834914096</v>
      </c>
      <c r="Z31" s="15">
        <f t="shared" si="6"/>
        <v>104.55429834914096</v>
      </c>
      <c r="AA31" s="15">
        <f t="shared" si="7"/>
        <v>726.84085495851662</v>
      </c>
      <c r="AC31" s="5">
        <f t="shared" si="8"/>
        <v>457.84570165085904</v>
      </c>
    </row>
    <row r="32" spans="2:29" ht="15.5" x14ac:dyDescent="0.35">
      <c r="B32" s="29" t="s">
        <v>29</v>
      </c>
      <c r="C32" s="44"/>
      <c r="N32" s="14">
        <v>7</v>
      </c>
      <c r="O32" s="15"/>
      <c r="P32" s="15"/>
      <c r="Q32" s="15"/>
      <c r="R32" s="15"/>
      <c r="S32" s="15"/>
      <c r="T32" s="15">
        <f t="shared" si="0"/>
        <v>800</v>
      </c>
      <c r="U32" s="15">
        <f t="shared" si="1"/>
        <v>382.70514237992387</v>
      </c>
      <c r="V32" s="15">
        <f t="shared" si="2"/>
        <v>82.008244795697976</v>
      </c>
      <c r="W32" s="15">
        <f t="shared" si="3"/>
        <v>237.6</v>
      </c>
      <c r="X32" s="15">
        <f t="shared" si="4"/>
        <v>0</v>
      </c>
      <c r="Y32" s="15">
        <f t="shared" si="5"/>
        <v>97.686612824378159</v>
      </c>
      <c r="Z32" s="15">
        <f t="shared" si="6"/>
        <v>97.686612824378159</v>
      </c>
      <c r="AA32" s="15">
        <f t="shared" si="7"/>
        <v>824.52746778289475</v>
      </c>
      <c r="AC32" s="5">
        <f t="shared" si="8"/>
        <v>464.71338717562185</v>
      </c>
    </row>
    <row r="33" spans="2:29" x14ac:dyDescent="0.35">
      <c r="N33" s="14">
        <v>8</v>
      </c>
      <c r="O33" s="15"/>
      <c r="P33" s="15"/>
      <c r="Q33" s="15"/>
      <c r="R33" s="15"/>
      <c r="S33" s="15"/>
      <c r="T33" s="15">
        <f t="shared" si="0"/>
        <v>2000</v>
      </c>
      <c r="U33" s="15">
        <f t="shared" si="1"/>
        <v>388.44571951562267</v>
      </c>
      <c r="V33" s="15">
        <f t="shared" si="2"/>
        <v>83.238368467633435</v>
      </c>
      <c r="W33" s="15">
        <f t="shared" si="3"/>
        <v>855.41</v>
      </c>
      <c r="X33" s="15">
        <f t="shared" si="4"/>
        <v>0</v>
      </c>
      <c r="Y33" s="15">
        <f t="shared" si="5"/>
        <v>672.90591201674408</v>
      </c>
      <c r="Z33" s="15">
        <f t="shared" si="6"/>
        <v>672.90591201674408</v>
      </c>
      <c r="AA33" s="15">
        <f t="shared" si="7"/>
        <v>1497.4333797996387</v>
      </c>
      <c r="AC33" s="5">
        <f t="shared" si="8"/>
        <v>471.68408798325612</v>
      </c>
    </row>
    <row r="34" spans="2:29" x14ac:dyDescent="0.35">
      <c r="N34" s="14">
        <v>9</v>
      </c>
      <c r="O34" s="15"/>
      <c r="P34" s="15"/>
      <c r="Q34" s="15"/>
      <c r="R34" s="15"/>
      <c r="S34" s="15"/>
      <c r="T34" s="15">
        <f t="shared" si="0"/>
        <v>2000</v>
      </c>
      <c r="U34" s="15">
        <f t="shared" si="1"/>
        <v>394.27240530835701</v>
      </c>
      <c r="V34" s="15">
        <f t="shared" si="2"/>
        <v>84.48694399464793</v>
      </c>
      <c r="W34" s="15">
        <f t="shared" si="3"/>
        <v>855.41</v>
      </c>
      <c r="X34" s="15">
        <f t="shared" si="4"/>
        <v>0</v>
      </c>
      <c r="Y34" s="15">
        <f t="shared" si="5"/>
        <v>665.83065069699512</v>
      </c>
      <c r="Z34" s="15">
        <f t="shared" si="6"/>
        <v>665.83065069699512</v>
      </c>
      <c r="AA34" s="15">
        <f t="shared" si="7"/>
        <v>2163.2640304966339</v>
      </c>
      <c r="AC34" s="5">
        <f t="shared" si="8"/>
        <v>478.75934930300491</v>
      </c>
    </row>
    <row r="35" spans="2:29" x14ac:dyDescent="0.35">
      <c r="B35" s="61" t="s">
        <v>85</v>
      </c>
      <c r="C35" s="61"/>
      <c r="N35" s="14">
        <v>10</v>
      </c>
      <c r="O35" s="15"/>
      <c r="P35" s="15"/>
      <c r="Q35" s="15"/>
      <c r="R35" s="15"/>
      <c r="S35" s="15"/>
      <c r="T35" s="15">
        <f t="shared" si="0"/>
        <v>2000</v>
      </c>
      <c r="U35" s="15">
        <f t="shared" si="1"/>
        <v>400.1864913879823</v>
      </c>
      <c r="V35" s="15">
        <f t="shared" si="2"/>
        <v>85.754248154567634</v>
      </c>
      <c r="W35" s="15">
        <f t="shared" si="3"/>
        <v>855.41</v>
      </c>
      <c r="X35" s="15">
        <f t="shared" si="4"/>
        <v>0</v>
      </c>
      <c r="Y35" s="15">
        <f t="shared" si="5"/>
        <v>658.64926045745017</v>
      </c>
      <c r="Z35" s="15">
        <f t="shared" si="6"/>
        <v>658.64926045745017</v>
      </c>
      <c r="AA35" s="15">
        <f t="shared" si="7"/>
        <v>2821.913290954084</v>
      </c>
      <c r="AC35" s="5">
        <f t="shared" si="8"/>
        <v>485.94073954254992</v>
      </c>
    </row>
    <row r="36" spans="2:29" ht="15.5" x14ac:dyDescent="0.35">
      <c r="B36" s="29" t="s">
        <v>30</v>
      </c>
      <c r="C36" s="47">
        <v>0</v>
      </c>
      <c r="D36" s="10" t="str">
        <f>IF(AND($C$36&gt;0,OR($C$37="",$C$38="")),"Indique os anos e os juros do empréstimo!!","")</f>
        <v/>
      </c>
      <c r="N36" s="14">
        <v>11</v>
      </c>
      <c r="O36" s="15"/>
      <c r="P36" s="15"/>
      <c r="Q36" s="15"/>
      <c r="R36" s="15"/>
      <c r="S36" s="15"/>
      <c r="T36" s="15">
        <f t="shared" si="0"/>
        <v>2000</v>
      </c>
      <c r="U36" s="15">
        <f t="shared" si="1"/>
        <v>406.18928875880198</v>
      </c>
      <c r="V36" s="15">
        <f t="shared" si="2"/>
        <v>87.040561876886144</v>
      </c>
      <c r="W36" s="15">
        <f t="shared" si="3"/>
        <v>855.41</v>
      </c>
      <c r="X36" s="15">
        <f t="shared" si="4"/>
        <v>0</v>
      </c>
      <c r="Y36" s="15">
        <f t="shared" si="5"/>
        <v>651.36014936431195</v>
      </c>
      <c r="Z36" s="15">
        <f t="shared" si="6"/>
        <v>651.36014936431195</v>
      </c>
      <c r="AA36" s="15">
        <f t="shared" si="7"/>
        <v>3473.2734403183958</v>
      </c>
      <c r="AC36" s="5">
        <f t="shared" si="8"/>
        <v>493.22985063568814</v>
      </c>
    </row>
    <row r="37" spans="2:29" ht="15.5" x14ac:dyDescent="0.35">
      <c r="B37" s="29" t="s">
        <v>31</v>
      </c>
      <c r="C37" s="44">
        <v>0</v>
      </c>
      <c r="N37" s="14">
        <v>12</v>
      </c>
      <c r="O37" s="15"/>
      <c r="P37" s="15"/>
      <c r="Q37" s="15"/>
      <c r="R37" s="15"/>
      <c r="S37" s="15"/>
      <c r="T37" s="15">
        <f t="shared" si="0"/>
        <v>2000</v>
      </c>
      <c r="U37" s="15">
        <f t="shared" si="1"/>
        <v>412.28212809018396</v>
      </c>
      <c r="V37" s="15">
        <f t="shared" si="2"/>
        <v>88.346170305039422</v>
      </c>
      <c r="W37" s="15">
        <f t="shared" si="3"/>
        <v>855.41</v>
      </c>
      <c r="X37" s="15">
        <f t="shared" si="4"/>
        <v>0</v>
      </c>
      <c r="Y37" s="15">
        <f t="shared" si="5"/>
        <v>643.96170160477675</v>
      </c>
      <c r="Z37" s="15">
        <f t="shared" si="6"/>
        <v>643.96170160477675</v>
      </c>
      <c r="AA37" s="15">
        <f t="shared" si="7"/>
        <v>4117.2351419231727</v>
      </c>
      <c r="AC37" s="5">
        <f t="shared" si="8"/>
        <v>500.6282983952234</v>
      </c>
    </row>
    <row r="38" spans="2:29" ht="15.5" x14ac:dyDescent="0.35">
      <c r="B38" s="29" t="s">
        <v>32</v>
      </c>
      <c r="C38" s="48">
        <v>0</v>
      </c>
      <c r="N38" s="14">
        <v>13</v>
      </c>
      <c r="O38" s="15"/>
      <c r="P38" s="15"/>
      <c r="Q38" s="15"/>
      <c r="R38" s="15"/>
      <c r="S38" s="15"/>
      <c r="T38" s="15">
        <f t="shared" si="0"/>
        <v>2000</v>
      </c>
      <c r="U38" s="15">
        <f t="shared" si="1"/>
        <v>418.46636001153666</v>
      </c>
      <c r="V38" s="15">
        <f t="shared" si="2"/>
        <v>89.671362859615002</v>
      </c>
      <c r="W38" s="15">
        <f t="shared" si="3"/>
        <v>855.41</v>
      </c>
      <c r="X38" s="15">
        <f t="shared" si="4"/>
        <v>0</v>
      </c>
      <c r="Y38" s="15">
        <f t="shared" si="5"/>
        <v>636.45227712884832</v>
      </c>
      <c r="Z38" s="15">
        <f t="shared" si="6"/>
        <v>636.45227712884832</v>
      </c>
      <c r="AA38" s="15">
        <f t="shared" si="7"/>
        <v>4753.6874190520211</v>
      </c>
      <c r="AC38" s="5">
        <f t="shared" si="8"/>
        <v>508.13772287115165</v>
      </c>
    </row>
    <row r="39" spans="2:29" x14ac:dyDescent="0.35">
      <c r="N39" s="14">
        <v>14</v>
      </c>
      <c r="O39" s="15"/>
      <c r="P39" s="15"/>
      <c r="Q39" s="15"/>
      <c r="R39" s="15"/>
      <c r="S39" s="15"/>
      <c r="T39" s="15">
        <f t="shared" si="0"/>
        <v>2000</v>
      </c>
      <c r="U39" s="15">
        <f t="shared" si="1"/>
        <v>424.74335541170967</v>
      </c>
      <c r="V39" s="15">
        <f t="shared" si="2"/>
        <v>91.016433302509213</v>
      </c>
      <c r="W39" s="15">
        <f t="shared" si="3"/>
        <v>855.41</v>
      </c>
      <c r="X39" s="15">
        <f t="shared" si="4"/>
        <v>0</v>
      </c>
      <c r="Y39" s="15">
        <f t="shared" si="5"/>
        <v>628.83021128578105</v>
      </c>
      <c r="Z39" s="15">
        <f t="shared" si="6"/>
        <v>628.83021128578105</v>
      </c>
      <c r="AA39" s="15">
        <f t="shared" si="7"/>
        <v>5382.5176303378021</v>
      </c>
      <c r="AC39" s="5">
        <f t="shared" si="8"/>
        <v>515.75978871421887</v>
      </c>
    </row>
    <row r="40" spans="2:29" x14ac:dyDescent="0.35">
      <c r="N40" s="14">
        <v>15</v>
      </c>
      <c r="O40" s="15"/>
      <c r="P40" s="15"/>
      <c r="Q40" s="15"/>
      <c r="R40" s="15"/>
      <c r="S40" s="15"/>
      <c r="T40" s="15">
        <f t="shared" si="0"/>
        <v>2000</v>
      </c>
      <c r="U40" s="15">
        <f t="shared" si="1"/>
        <v>431.11450574288523</v>
      </c>
      <c r="V40" s="15">
        <f t="shared" si="2"/>
        <v>92.381679802046833</v>
      </c>
      <c r="W40" s="15">
        <f t="shared" si="3"/>
        <v>855.41</v>
      </c>
      <c r="X40" s="15">
        <f t="shared" si="4"/>
        <v>0</v>
      </c>
      <c r="Y40" s="15">
        <f t="shared" si="5"/>
        <v>621.0938144550679</v>
      </c>
      <c r="Z40" s="15">
        <f t="shared" si="6"/>
        <v>621.0938144550679</v>
      </c>
      <c r="AA40" s="15">
        <f t="shared" si="7"/>
        <v>6003.6114447928703</v>
      </c>
      <c r="AC40" s="5">
        <f t="shared" si="8"/>
        <v>523.49618554493202</v>
      </c>
    </row>
    <row r="41" spans="2:29" x14ac:dyDescent="0.35">
      <c r="N41" s="14">
        <v>16</v>
      </c>
      <c r="O41" s="15"/>
      <c r="P41" s="15"/>
      <c r="Q41" s="15"/>
      <c r="R41" s="15"/>
      <c r="S41" s="15"/>
      <c r="T41" s="15">
        <f t="shared" si="0"/>
        <v>2000</v>
      </c>
      <c r="U41" s="15">
        <f t="shared" si="1"/>
        <v>437.58122332902843</v>
      </c>
      <c r="V41" s="15">
        <f t="shared" si="2"/>
        <v>93.767404999077513</v>
      </c>
      <c r="W41" s="15">
        <f t="shared" si="3"/>
        <v>855.41</v>
      </c>
      <c r="X41" s="15">
        <f t="shared" si="4"/>
        <v>0</v>
      </c>
      <c r="Y41" s="15">
        <f t="shared" si="5"/>
        <v>613.24137167189394</v>
      </c>
      <c r="Z41" s="15">
        <f t="shared" si="6"/>
        <v>613.24137167189394</v>
      </c>
      <c r="AA41" s="15">
        <f t="shared" si="7"/>
        <v>6616.8528164647641</v>
      </c>
      <c r="AC41" s="5">
        <f t="shared" si="8"/>
        <v>531.34862832810597</v>
      </c>
    </row>
    <row r="42" spans="2:29" x14ac:dyDescent="0.35">
      <c r="N42" s="14">
        <v>17</v>
      </c>
      <c r="O42" s="15"/>
      <c r="P42" s="15"/>
      <c r="Q42" s="15"/>
      <c r="R42" s="15"/>
      <c r="S42" s="15"/>
      <c r="T42" s="15">
        <f t="shared" si="0"/>
        <v>2000</v>
      </c>
      <c r="U42" s="15">
        <f t="shared" si="1"/>
        <v>444.14494167896379</v>
      </c>
      <c r="V42" s="15">
        <f t="shared" si="2"/>
        <v>95.173916074063669</v>
      </c>
      <c r="W42" s="15">
        <f t="shared" si="3"/>
        <v>855.41</v>
      </c>
      <c r="X42" s="15">
        <f t="shared" si="4"/>
        <v>0</v>
      </c>
      <c r="Y42" s="15">
        <f t="shared" si="5"/>
        <v>605.27114224697254</v>
      </c>
      <c r="Z42" s="15">
        <f t="shared" si="6"/>
        <v>605.27114224697254</v>
      </c>
      <c r="AA42" s="15">
        <f t="shared" si="7"/>
        <v>7222.123958711737</v>
      </c>
      <c r="AC42" s="5">
        <f t="shared" si="8"/>
        <v>539.31885775302749</v>
      </c>
    </row>
    <row r="43" spans="2:29" x14ac:dyDescent="0.35">
      <c r="N43" s="14">
        <v>18</v>
      </c>
      <c r="O43" s="15"/>
      <c r="P43" s="15"/>
      <c r="Q43" s="15"/>
      <c r="R43" s="15"/>
      <c r="S43" s="15"/>
      <c r="T43" s="15">
        <f t="shared" si="0"/>
        <v>2000</v>
      </c>
      <c r="U43" s="15">
        <f t="shared" si="1"/>
        <v>450.80711580414817</v>
      </c>
      <c r="V43" s="15">
        <f t="shared" si="2"/>
        <v>96.601524815174614</v>
      </c>
      <c r="W43" s="15">
        <f t="shared" si="3"/>
        <v>855.41</v>
      </c>
      <c r="X43" s="15">
        <f t="shared" si="4"/>
        <v>0</v>
      </c>
      <c r="Y43" s="15">
        <f t="shared" si="5"/>
        <v>597.18135938067724</v>
      </c>
      <c r="Z43" s="15">
        <f t="shared" si="6"/>
        <v>597.18135938067724</v>
      </c>
      <c r="AA43" s="15">
        <f t="shared" si="7"/>
        <v>7819.3053180924144</v>
      </c>
      <c r="AC43" s="5">
        <f t="shared" si="8"/>
        <v>547.4086406193228</v>
      </c>
    </row>
    <row r="44" spans="2:29" x14ac:dyDescent="0.35">
      <c r="N44" s="14">
        <v>19</v>
      </c>
      <c r="O44" s="15"/>
      <c r="P44" s="15"/>
      <c r="Q44" s="15"/>
      <c r="R44" s="15"/>
      <c r="S44" s="15"/>
      <c r="T44" s="15">
        <f t="shared" si="0"/>
        <v>2000</v>
      </c>
      <c r="U44" s="15">
        <f t="shared" si="1"/>
        <v>457.56922254121037</v>
      </c>
      <c r="V44" s="15">
        <f t="shared" si="2"/>
        <v>98.050547687402229</v>
      </c>
      <c r="W44" s="15">
        <f t="shared" si="3"/>
        <v>855.41</v>
      </c>
      <c r="X44" s="15">
        <f t="shared" si="4"/>
        <v>0</v>
      </c>
      <c r="Y44" s="15">
        <f t="shared" si="5"/>
        <v>588.97022977138738</v>
      </c>
      <c r="Z44" s="15">
        <f t="shared" si="6"/>
        <v>588.97022977138738</v>
      </c>
      <c r="AA44" s="15">
        <f t="shared" si="7"/>
        <v>8408.275547863801</v>
      </c>
      <c r="AC44" s="5">
        <f t="shared" si="8"/>
        <v>555.61977022861265</v>
      </c>
    </row>
    <row r="45" spans="2:29" x14ac:dyDescent="0.35">
      <c r="N45" s="14">
        <v>20</v>
      </c>
      <c r="O45" s="15"/>
      <c r="P45" s="15"/>
      <c r="Q45" s="15"/>
      <c r="R45" s="15"/>
      <c r="S45" s="15"/>
      <c r="T45" s="15">
        <f t="shared" si="0"/>
        <v>2000</v>
      </c>
      <c r="U45" s="15">
        <f t="shared" si="1"/>
        <v>464.4327608793285</v>
      </c>
      <c r="V45" s="15">
        <f t="shared" si="2"/>
        <v>99.521305902713252</v>
      </c>
      <c r="W45" s="15">
        <f t="shared" si="3"/>
        <v>855.41</v>
      </c>
      <c r="X45" s="15">
        <f t="shared" si="4"/>
        <v>0</v>
      </c>
      <c r="Y45" s="15">
        <f t="shared" si="5"/>
        <v>580.63593321795827</v>
      </c>
      <c r="Z45" s="15">
        <f t="shared" si="6"/>
        <v>580.63593321795827</v>
      </c>
      <c r="AA45" s="15">
        <f t="shared" si="7"/>
        <v>8988.9114810817591</v>
      </c>
      <c r="AC45" s="5">
        <f t="shared" si="8"/>
        <v>563.95406678204176</v>
      </c>
    </row>
    <row r="46" spans="2:29" x14ac:dyDescent="0.35">
      <c r="N46" s="14">
        <v>21</v>
      </c>
      <c r="O46" s="15"/>
      <c r="P46" s="15"/>
      <c r="Q46" s="15"/>
      <c r="R46" s="15"/>
      <c r="S46" s="15"/>
      <c r="T46" s="15">
        <f t="shared" si="0"/>
        <v>2000</v>
      </c>
      <c r="U46" s="15">
        <f t="shared" si="1"/>
        <v>471.39925229251827</v>
      </c>
      <c r="V46" s="15">
        <f t="shared" si="2"/>
        <v>101.01412549125392</v>
      </c>
      <c r="W46" s="15">
        <f t="shared" si="3"/>
        <v>855.41</v>
      </c>
      <c r="X46" s="15">
        <f t="shared" si="4"/>
        <v>0</v>
      </c>
      <c r="Y46" s="15">
        <f t="shared" si="5"/>
        <v>572.17662221622788</v>
      </c>
      <c r="Z46" s="15">
        <f t="shared" si="6"/>
        <v>572.17662221622788</v>
      </c>
      <c r="AA46" s="15">
        <f t="shared" si="7"/>
        <v>9561.0881032979869</v>
      </c>
      <c r="AC46" s="5">
        <f t="shared" si="8"/>
        <v>572.41337778377215</v>
      </c>
    </row>
    <row r="47" spans="2:29" x14ac:dyDescent="0.35">
      <c r="N47" s="14">
        <v>22</v>
      </c>
      <c r="O47" s="15"/>
      <c r="P47" s="15"/>
      <c r="Q47" s="15"/>
      <c r="R47" s="15"/>
      <c r="S47" s="15"/>
      <c r="T47" s="15">
        <f t="shared" si="0"/>
        <v>2000</v>
      </c>
      <c r="U47" s="15">
        <f t="shared" si="1"/>
        <v>478.47024107690601</v>
      </c>
      <c r="V47" s="15">
        <f t="shared" si="2"/>
        <v>102.52933737362271</v>
      </c>
      <c r="W47" s="15">
        <f t="shared" si="3"/>
        <v>855.41</v>
      </c>
      <c r="X47" s="15">
        <f t="shared" si="4"/>
        <v>0</v>
      </c>
      <c r="Y47" s="15">
        <f t="shared" si="5"/>
        <v>563.59042154947144</v>
      </c>
      <c r="Z47" s="15">
        <f t="shared" si="6"/>
        <v>563.59042154947144</v>
      </c>
      <c r="AA47" s="15">
        <f t="shared" si="7"/>
        <v>10124.678524847459</v>
      </c>
      <c r="AC47" s="5">
        <f t="shared" si="8"/>
        <v>580.9995784505287</v>
      </c>
    </row>
    <row r="48" spans="2:29" x14ac:dyDescent="0.35">
      <c r="N48" s="14">
        <v>23</v>
      </c>
      <c r="O48" s="15"/>
      <c r="P48" s="15"/>
      <c r="Q48" s="15"/>
      <c r="R48" s="15"/>
      <c r="S48" s="15"/>
      <c r="T48" s="15">
        <f t="shared" si="0"/>
        <v>2000</v>
      </c>
      <c r="U48" s="15">
        <f t="shared" si="1"/>
        <v>485.64729469305951</v>
      </c>
      <c r="V48" s="15">
        <f t="shared" si="2"/>
        <v>104.06727743422704</v>
      </c>
      <c r="W48" s="15">
        <f t="shared" si="3"/>
        <v>855.41</v>
      </c>
      <c r="X48" s="15">
        <f t="shared" si="4"/>
        <v>0</v>
      </c>
      <c r="Y48" s="15">
        <f t="shared" si="5"/>
        <v>554.87542787271366</v>
      </c>
      <c r="Z48" s="15">
        <f t="shared" si="6"/>
        <v>554.87542787271366</v>
      </c>
      <c r="AA48" s="15">
        <f t="shared" si="7"/>
        <v>10679.553952720173</v>
      </c>
      <c r="AC48" s="5">
        <f t="shared" si="8"/>
        <v>589.7145721272866</v>
      </c>
    </row>
    <row r="49" spans="14:29" x14ac:dyDescent="0.35">
      <c r="N49" s="14">
        <v>24</v>
      </c>
      <c r="O49" s="15"/>
      <c r="P49" s="15"/>
      <c r="Q49" s="15"/>
      <c r="R49" s="15"/>
      <c r="S49" s="15"/>
      <c r="T49" s="15">
        <f t="shared" si="0"/>
        <v>2000</v>
      </c>
      <c r="U49" s="15">
        <f t="shared" si="1"/>
        <v>492.93200411345538</v>
      </c>
      <c r="V49" s="15">
        <f t="shared" si="2"/>
        <v>105.62828659574043</v>
      </c>
      <c r="W49" s="15">
        <f t="shared" si="3"/>
        <v>855.41</v>
      </c>
      <c r="X49" s="15">
        <f t="shared" si="4"/>
        <v>0</v>
      </c>
      <c r="Y49" s="15">
        <f t="shared" si="5"/>
        <v>546.02970929080413</v>
      </c>
      <c r="Z49" s="15">
        <f t="shared" si="6"/>
        <v>546.02970929080413</v>
      </c>
      <c r="AA49" s="15">
        <f t="shared" si="7"/>
        <v>11225.583662010977</v>
      </c>
      <c r="AC49" s="5">
        <f t="shared" si="8"/>
        <v>598.56029070919578</v>
      </c>
    </row>
    <row r="50" spans="14:29" x14ac:dyDescent="0.35">
      <c r="N50" s="14">
        <v>25</v>
      </c>
      <c r="O50" s="15"/>
      <c r="P50" s="15"/>
      <c r="Q50" s="15"/>
      <c r="R50" s="15"/>
      <c r="S50" s="15"/>
      <c r="T50" s="15">
        <f t="shared" si="0"/>
        <v>2000</v>
      </c>
      <c r="U50" s="15">
        <f t="shared" si="1"/>
        <v>500.32598417515709</v>
      </c>
      <c r="V50" s="15">
        <f t="shared" si="2"/>
        <v>107.21271089467652</v>
      </c>
      <c r="W50" s="15">
        <f t="shared" si="3"/>
        <v>855.41</v>
      </c>
      <c r="X50" s="15">
        <f t="shared" si="4"/>
        <v>0</v>
      </c>
      <c r="Y50" s="15">
        <f t="shared" si="5"/>
        <v>537.05130493016634</v>
      </c>
      <c r="Z50" s="15">
        <f t="shared" si="6"/>
        <v>537.05130493016634</v>
      </c>
      <c r="AA50" s="15">
        <f t="shared" si="7"/>
        <v>11762.634966941143</v>
      </c>
      <c r="AC50" s="5">
        <f t="shared" si="8"/>
        <v>607.53869506983358</v>
      </c>
    </row>
  </sheetData>
  <sheetProtection password="B584" sheet="1" objects="1" scenarios="1" formatCells="0" formatColumns="0" insertColumns="0" insertRows="0" deleteColumns="0" deleteRows="0"/>
  <mergeCells count="12">
    <mergeCell ref="O23:S23"/>
    <mergeCell ref="T23:X23"/>
    <mergeCell ref="D23:H23"/>
    <mergeCell ref="C24:H24"/>
    <mergeCell ref="J16:K16"/>
    <mergeCell ref="B19:C19"/>
    <mergeCell ref="B25:C25"/>
    <mergeCell ref="B29:C29"/>
    <mergeCell ref="B35:C35"/>
    <mergeCell ref="D20:H20"/>
    <mergeCell ref="D21:H21"/>
    <mergeCell ref="D26:H26"/>
  </mergeCells>
  <dataValidations disablePrompts="1" count="2">
    <dataValidation type="list" allowBlank="1" showInputMessage="1" showErrorMessage="1" sqref="C20 C8" xr:uid="{7FAE30CA-ACDF-4AA5-9818-50B9DFE49E78}">
      <formula1>"Sim,Não"</formula1>
    </dataValidation>
    <dataValidation type="list" allowBlank="1" showInputMessage="1" showErrorMessage="1" sqref="C31" xr:uid="{736401BC-5A32-4379-AD61-1635A66580B4}">
      <formula1>"Europeu,Nacional,Municipal"</formula1>
    </dataValidation>
  </dataValidations>
  <pageMargins left="0.75" right="0.75" top="1" bottom="1" header="0.511811023622047" footer="0.511811023622047"/>
  <pageSetup paperSize="9" orientation="portrait" horizontalDpi="300" verticalDpi="300" r:id="rId1"/>
  <drawing r:id="rId2"/>
  <legacyDrawing r:id="rId3"/>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A706AA44-AD3F-4821-AACD-40836A2A133A}">
          <x14:formula1>
            <xm:f>'Base de Dados'!$D$6:$H$6</xm:f>
          </x14:formula1>
          <xm:sqref>C15 C11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497C0A-D04B-4317-B35B-9A40936101FF}">
  <dimension ref="B21:F34"/>
  <sheetViews>
    <sheetView showGridLines="0" topLeftCell="A16" workbookViewId="0">
      <selection activeCell="C25" sqref="C25"/>
    </sheetView>
  </sheetViews>
  <sheetFormatPr defaultRowHeight="14.5" x14ac:dyDescent="0.35"/>
  <cols>
    <col min="1" max="1" width="8.7265625" style="10"/>
    <col min="2" max="2" width="34.54296875" style="10" bestFit="1" customWidth="1"/>
    <col min="3" max="3" width="25.81640625" style="10" customWidth="1"/>
    <col min="4" max="4" width="8.7265625" style="10"/>
    <col min="5" max="5" width="26.1796875" style="10" bestFit="1" customWidth="1"/>
    <col min="6" max="6" width="23.36328125" style="10" bestFit="1" customWidth="1"/>
    <col min="7" max="12" width="8.7265625" style="10"/>
    <col min="13" max="13" width="26.1796875" style="10" bestFit="1" customWidth="1"/>
    <col min="14" max="14" width="20.54296875" style="10" customWidth="1"/>
    <col min="15" max="16384" width="8.7265625" style="10"/>
  </cols>
  <sheetData>
    <row r="21" spans="2:6" x14ac:dyDescent="0.35">
      <c r="B21" s="1" t="s">
        <v>84</v>
      </c>
      <c r="C21" s="25">
        <f>IF($F$24="NÃO","Financiamento insuficiente",INDEX('Modelo Financeiro'!AA25:AA50,'Modelo Financeiro'!$K$17+1))</f>
        <v>2821.913290954084</v>
      </c>
      <c r="E21" s="1" t="str">
        <f>"VAL "&amp;'Modelo Financeiro'!K17&amp;" anos"</f>
        <v>VAL 10 anos</v>
      </c>
      <c r="F21" s="28" t="str">
        <f>IF($F$24="NÃO","Financiamento insuficiente",IF('Modelo Financeiro'!Z25=0,"n.a.",IFERROR(IRR('Modelo Financeiro'!Z25:INDEX('Modelo Financeiro'!Z25:Z50,'Modelo Financeiro'!$K$17+1)),"não calculável")))</f>
        <v>n.a.</v>
      </c>
    </row>
    <row r="22" spans="2:6" x14ac:dyDescent="0.35">
      <c r="B22" s="1" t="s">
        <v>55</v>
      </c>
      <c r="C22" s="25">
        <f>AVERAGE('Modelo Financeiro'!AC26:INDEX('Modelo Financeiro'!AC26:AC50,'Modelo Financeiro'!$K$17))</f>
        <v>454.86567090459164</v>
      </c>
      <c r="E22" s="1" t="s">
        <v>57</v>
      </c>
      <c r="F22" s="41" t="str">
        <f>IF($F$24="NÃO","Financiamento insuficiente",IF('Modelo Financeiro'!Z25=0,"n.a.",IFERROR(IRR('Modelo Financeiro'!Z25:INDEX('Modelo Financeiro'!Z25:Z50,'Modelo Financeiro'!$K$17+1)),"não calculável")))</f>
        <v>n.a.</v>
      </c>
    </row>
    <row r="23" spans="2:6" x14ac:dyDescent="0.35">
      <c r="B23" s="1" t="s">
        <v>56</v>
      </c>
      <c r="C23" s="26">
        <f>AVERAGE('Modelo Financeiro'!Z26:INDEX('Modelo Financeiro'!Z26:Z50,'Modelo Financeiro'!$K$17))</f>
        <v>282.19132909540838</v>
      </c>
      <c r="E23" s="1" t="s">
        <v>71</v>
      </c>
      <c r="F23" s="27" t="str">
        <f>IF($F$24="NÃO","Financiamento insuficiente",IF('Modelo Financeiro'!Z25=0,"Sem capital próprio",IF(MAX('Modelo Financeiro'!AA25:INDEX('Modelo Financeiro'!AA25:AA50,'Modelo Financeiro'!$K$17+1))&lt;0,"Não recupera em "&amp;'Modelo Financeiro'!$K$17&amp;" anos",INDEX('Modelo Financeiro'!N25:N50,MATCH(TRUE,INDEX('Modelo Financeiro'!AA25:INDEX('Modelo Financeiro'!AA25:AA50,'Modelo Financeiro'!$K$17+1)&gt;=0,0),0)))))</f>
        <v>Sem capital próprio</v>
      </c>
    </row>
    <row r="24" spans="2:6" x14ac:dyDescent="0.35">
      <c r="B24" s="1" t="s">
        <v>58</v>
      </c>
      <c r="C24" s="27" t="str">
        <f>IF($F$24="NÃO","Financiamento insuficiente",IF(F21&lt;=0,"NÃO",IF(F22="n.a.","SIM (sem capital próprio)",IF(ISNUMBER(F22),IF(F22-'Modelo Financeiro'!$K$18&lt;0.01,"SIM (margem reduzida)","SIM"),"SIM"))))</f>
        <v>SIM (sem capital próprio)</v>
      </c>
      <c r="E24" s="1" t="s">
        <v>73</v>
      </c>
      <c r="F24" s="27" t="str">
        <f>IF(IF('Modelo Financeiro'!C20="Sim",'Base de Dados'!M20&gt;='Modelo Financeiro'!C16,ROUND('Modelo Financeiro'!C22,2)&gt;=ROUND('Modelo Financeiro'!C21,2)),"SIM","NÃO")</f>
        <v>SIM</v>
      </c>
    </row>
    <row r="27" spans="2:6" x14ac:dyDescent="0.35">
      <c r="B27" s="1" t="s">
        <v>88</v>
      </c>
      <c r="C27" s="38" t="s">
        <v>89</v>
      </c>
    </row>
    <row r="28" spans="2:6" x14ac:dyDescent="0.35">
      <c r="B28" s="36">
        <f>'Modelo Financeiro'!K18</f>
        <v>1.4999999999999999E-2</v>
      </c>
      <c r="C28" s="39">
        <f>IF($F$24="NÃO","Financiamento insuficiente",'Modelo Financeiro'!$Z$25+NPV(B28,'Modelo Financeiro'!$Z$26:INDEX('Modelo Financeiro'!$Z$26:$Z$50,'Modelo Financeiro'!$K$17)))</f>
        <v>2527.0139148592557</v>
      </c>
    </row>
    <row r="29" spans="2:6" x14ac:dyDescent="0.35">
      <c r="B29" s="37">
        <v>0.02</v>
      </c>
      <c r="C29" s="39">
        <f>IF($F$24="NÃO","Financiamento insuficiente",'Modelo Financeiro'!$Z$25+NPV(B29,'Modelo Financeiro'!$Z$26:INDEX('Modelo Financeiro'!$Z$26:$Z$50,'Modelo Financeiro'!$K$17)))</f>
        <v>2437.5023749893417</v>
      </c>
    </row>
    <row r="30" spans="2:6" x14ac:dyDescent="0.35">
      <c r="B30" s="37">
        <v>0.03</v>
      </c>
      <c r="C30" s="39">
        <f>IF($F$24="NÃO","Financiamento insuficiente",'Modelo Financeiro'!$Z$25+NPV(B30,'Modelo Financeiro'!$Z$26:INDEX('Modelo Financeiro'!$Z$26:$Z$50,'Modelo Financeiro'!$K$17)))</f>
        <v>2270.3317981405962</v>
      </c>
    </row>
    <row r="31" spans="2:6" x14ac:dyDescent="0.35">
      <c r="B31" s="37">
        <v>0.04</v>
      </c>
      <c r="C31" s="39">
        <f>IF($F$24="NÃO","Financiamento insuficiente",'Modelo Financeiro'!$Z$25+NPV(B31,'Modelo Financeiro'!$Z$26:INDEX('Modelo Financeiro'!$Z$26:$Z$50,'Modelo Financeiro'!$K$17)))</f>
        <v>2117.6505551855867</v>
      </c>
    </row>
    <row r="32" spans="2:6" x14ac:dyDescent="0.35">
      <c r="B32" s="37">
        <v>0.05</v>
      </c>
      <c r="C32" s="39">
        <f>IF($F$24="NÃO","Financiamento insuficiente",'Modelo Financeiro'!$Z$25+NPV(B32,'Modelo Financeiro'!$Z$26:INDEX('Modelo Financeiro'!$Z$26:$Z$50,'Modelo Financeiro'!$K$17)))</f>
        <v>1978.0330642841413</v>
      </c>
    </row>
    <row r="34" spans="2:3" x14ac:dyDescent="0.35">
      <c r="B34" s="8" t="s">
        <v>90</v>
      </c>
      <c r="C34" s="40" t="str">
        <f>IF(ISNUMBER(F22),F22-'Modelo Financeiro'!$K$18,"n.a.")</f>
        <v>n.a.</v>
      </c>
    </row>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5:O20"/>
  <sheetViews>
    <sheetView topLeftCell="B1" zoomScaleNormal="100" workbookViewId="0">
      <selection activeCell="J8" sqref="J8"/>
    </sheetView>
  </sheetViews>
  <sheetFormatPr defaultColWidth="8.6328125" defaultRowHeight="14.5" x14ac:dyDescent="0.35"/>
  <cols>
    <col min="3" max="3" width="22.36328125" bestFit="1" customWidth="1"/>
    <col min="4" max="4" width="22.1796875" bestFit="1" customWidth="1"/>
    <col min="5" max="5" width="22.1796875" customWidth="1"/>
    <col min="6" max="6" width="34.08984375" bestFit="1" customWidth="1"/>
    <col min="7" max="7" width="24" bestFit="1" customWidth="1"/>
    <col min="8" max="8" width="33.1796875" bestFit="1" customWidth="1"/>
    <col min="10" max="10" width="19.26953125" bestFit="1" customWidth="1"/>
    <col min="12" max="12" width="28.90625" bestFit="1" customWidth="1"/>
    <col min="13" max="13" width="18.6328125" bestFit="1" customWidth="1"/>
  </cols>
  <sheetData>
    <row r="5" spans="3:15" x14ac:dyDescent="0.35">
      <c r="D5" s="62" t="s">
        <v>34</v>
      </c>
      <c r="E5" s="62"/>
      <c r="F5" s="62"/>
      <c r="G5" s="62"/>
      <c r="H5" s="62"/>
    </row>
    <row r="6" spans="3:15" x14ac:dyDescent="0.35">
      <c r="C6" s="8" t="s">
        <v>33</v>
      </c>
      <c r="D6" s="8" t="s">
        <v>62</v>
      </c>
      <c r="E6" s="8" t="s">
        <v>66</v>
      </c>
      <c r="F6" s="8" t="s">
        <v>87</v>
      </c>
      <c r="G6" s="8" t="s">
        <v>63</v>
      </c>
      <c r="H6" s="8" t="s">
        <v>70</v>
      </c>
      <c r="J6" s="49" t="s">
        <v>94</v>
      </c>
      <c r="L6" t="s">
        <v>35</v>
      </c>
      <c r="M6" t="s">
        <v>36</v>
      </c>
      <c r="N6" t="s">
        <v>37</v>
      </c>
      <c r="O6" t="s">
        <v>38</v>
      </c>
    </row>
    <row r="7" spans="3:15" x14ac:dyDescent="0.35">
      <c r="C7" s="2">
        <v>1</v>
      </c>
      <c r="D7" s="2">
        <f>1200*1.23</f>
        <v>1476</v>
      </c>
      <c r="E7" s="4">
        <f>D7*1.05</f>
        <v>1549.8</v>
      </c>
      <c r="F7" s="9">
        <f>D7*1.14</f>
        <v>1682.6399999999999</v>
      </c>
      <c r="G7" s="9">
        <f>D7*1.16</f>
        <v>1712.1599999999999</v>
      </c>
      <c r="H7" s="9">
        <f>F7+2100</f>
        <v>3782.64</v>
      </c>
      <c r="J7" s="5">
        <v>2100</v>
      </c>
      <c r="L7" t="s">
        <v>39</v>
      </c>
      <c r="M7" t="s">
        <v>40</v>
      </c>
      <c r="O7">
        <v>1.1599999999999999E-2</v>
      </c>
    </row>
    <row r="8" spans="3:15" x14ac:dyDescent="0.35">
      <c r="C8" s="2">
        <v>4</v>
      </c>
      <c r="D8" s="2">
        <f>1100*1.23</f>
        <v>1353</v>
      </c>
      <c r="E8" s="4">
        <f t="shared" ref="E8:E11" si="0">D8*1.05</f>
        <v>1420.65</v>
      </c>
      <c r="F8" s="9">
        <f t="shared" ref="F8:F11" si="1">D8*1.14</f>
        <v>1542.4199999999998</v>
      </c>
      <c r="G8" s="9">
        <f t="shared" ref="G8:G11" si="2">D8*1.16</f>
        <v>1569.4799999999998</v>
      </c>
      <c r="H8" s="9">
        <f>F8+540</f>
        <v>2082.42</v>
      </c>
      <c r="J8" s="5">
        <v>540</v>
      </c>
      <c r="L8" t="s">
        <v>39</v>
      </c>
      <c r="M8" t="s">
        <v>41</v>
      </c>
      <c r="N8" t="s">
        <v>42</v>
      </c>
      <c r="O8">
        <v>1.52E-2</v>
      </c>
    </row>
    <row r="9" spans="3:15" x14ac:dyDescent="0.35">
      <c r="C9" s="2">
        <v>10</v>
      </c>
      <c r="D9" s="2">
        <f>800*1.23</f>
        <v>984</v>
      </c>
      <c r="E9" s="4">
        <f t="shared" si="0"/>
        <v>1033.2</v>
      </c>
      <c r="F9" s="9">
        <f t="shared" si="1"/>
        <v>1121.76</v>
      </c>
      <c r="G9" s="9">
        <f t="shared" si="2"/>
        <v>1141.4399999999998</v>
      </c>
      <c r="H9" s="9">
        <f>F9+290</f>
        <v>1411.76</v>
      </c>
      <c r="J9" s="5">
        <v>290</v>
      </c>
      <c r="N9" t="s">
        <v>43</v>
      </c>
      <c r="O9">
        <v>4.5999999999999999E-3</v>
      </c>
    </row>
    <row r="10" spans="3:15" x14ac:dyDescent="0.35">
      <c r="C10" s="2">
        <v>50</v>
      </c>
      <c r="D10" s="2">
        <f>800*1.23</f>
        <v>984</v>
      </c>
      <c r="E10" s="4">
        <f t="shared" si="0"/>
        <v>1033.2</v>
      </c>
      <c r="F10" s="9">
        <f t="shared" si="1"/>
        <v>1121.76</v>
      </c>
      <c r="G10" s="9">
        <f t="shared" si="2"/>
        <v>1141.4399999999998</v>
      </c>
      <c r="H10" s="9">
        <f>F10+290</f>
        <v>1411.76</v>
      </c>
      <c r="J10" s="5">
        <v>290</v>
      </c>
      <c r="L10" t="s">
        <v>39</v>
      </c>
      <c r="M10" t="s">
        <v>44</v>
      </c>
      <c r="N10" t="s">
        <v>45</v>
      </c>
      <c r="O10">
        <v>1.6899999999999998E-2</v>
      </c>
    </row>
    <row r="11" spans="3:15" x14ac:dyDescent="0.35">
      <c r="C11" s="2">
        <v>100</v>
      </c>
      <c r="D11" s="2">
        <f>700*1.23</f>
        <v>861</v>
      </c>
      <c r="E11" s="4">
        <f t="shared" si="0"/>
        <v>904.05000000000007</v>
      </c>
      <c r="F11" s="9">
        <f t="shared" si="1"/>
        <v>981.54</v>
      </c>
      <c r="G11" s="9">
        <f t="shared" si="2"/>
        <v>998.75999999999988</v>
      </c>
      <c r="H11" s="9">
        <f>F11+150</f>
        <v>1131.54</v>
      </c>
      <c r="J11" s="5">
        <v>150</v>
      </c>
      <c r="N11" t="s">
        <v>46</v>
      </c>
      <c r="O11">
        <v>1.6199999999999999E-2</v>
      </c>
    </row>
    <row r="12" spans="3:15" x14ac:dyDescent="0.35">
      <c r="E12" s="5"/>
      <c r="F12" s="7"/>
      <c r="G12" s="7"/>
      <c r="H12" s="7"/>
      <c r="N12" t="s">
        <v>43</v>
      </c>
      <c r="O12">
        <v>4.5999999999999999E-3</v>
      </c>
    </row>
    <row r="13" spans="3:15" x14ac:dyDescent="0.35">
      <c r="E13" s="5"/>
      <c r="F13" s="7"/>
      <c r="G13" s="7"/>
      <c r="H13" s="7"/>
    </row>
    <row r="14" spans="3:15" x14ac:dyDescent="0.35">
      <c r="E14" s="5"/>
      <c r="F14" s="7"/>
      <c r="G14" s="7"/>
      <c r="H14" s="7"/>
    </row>
    <row r="15" spans="3:15" x14ac:dyDescent="0.35">
      <c r="E15" s="5"/>
      <c r="F15" s="7"/>
      <c r="G15" s="7"/>
      <c r="H15" s="7"/>
      <c r="L15" t="s">
        <v>47</v>
      </c>
      <c r="M15" t="s">
        <v>61</v>
      </c>
    </row>
    <row r="16" spans="3:15" x14ac:dyDescent="0.35">
      <c r="L16" t="s">
        <v>22</v>
      </c>
      <c r="M16">
        <v>14</v>
      </c>
    </row>
    <row r="17" spans="12:13" x14ac:dyDescent="0.35">
      <c r="L17" t="s">
        <v>8</v>
      </c>
      <c r="M17">
        <v>5</v>
      </c>
    </row>
    <row r="18" spans="12:13" x14ac:dyDescent="0.35">
      <c r="L18" t="s">
        <v>5</v>
      </c>
      <c r="M18">
        <v>3</v>
      </c>
    </row>
    <row r="20" spans="12:13" x14ac:dyDescent="0.35">
      <c r="L20" t="s">
        <v>48</v>
      </c>
      <c r="M20">
        <v>30000</v>
      </c>
    </row>
  </sheetData>
  <mergeCells count="1">
    <mergeCell ref="D5:H5"/>
  </mergeCells>
  <pageMargins left="0.75" right="0.75" top="1" bottom="1"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Folhas de Cálculo</vt:lpstr>
      </vt:variant>
      <vt:variant>
        <vt:i4>5</vt:i4>
      </vt:variant>
    </vt:vector>
  </HeadingPairs>
  <TitlesOfParts>
    <vt:vector size="5" baseType="lpstr">
      <vt:lpstr>Folha de Rosto</vt:lpstr>
      <vt:lpstr>Instruções</vt:lpstr>
      <vt:lpstr>Modelo Financeiro</vt:lpstr>
      <vt:lpstr>Resultados Viabilidade Económic</vt:lpstr>
      <vt:lpstr>Base de Dados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User</cp:lastModifiedBy>
  <cp:revision>0</cp:revision>
  <dcterms:created xsi:type="dcterms:W3CDTF">2026-09-21T00:13:46Z</dcterms:created>
  <dcterms:modified xsi:type="dcterms:W3CDTF">2026-10-16T22:56:40Z</dcterms:modified>
  <dc:language>en-US</dc:language>
</cp:coreProperties>
</file>